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usice\Desktop\"/>
    </mc:Choice>
  </mc:AlternateContent>
  <xr:revisionPtr revIDLastSave="0" documentId="13_ncr:1_{33FEA377-BD92-434B-AF4A-E4E8486D88F3}" xr6:coauthVersionLast="47" xr6:coauthVersionMax="47" xr10:uidLastSave="{00000000-0000-0000-0000-000000000000}"/>
  <bookViews>
    <workbookView xWindow="-120" yWindow="-120" windowWidth="20640" windowHeight="11160" tabRatio="500" activeTab="1" xr2:uid="{00000000-000D-0000-FFFF-FFFF00000000}"/>
  </bookViews>
  <sheets>
    <sheet name="Identifikace" sheetId="1" r:id="rId1"/>
    <sheet name="Plánová kalkulace" sheetId="2" r:id="rId2"/>
    <sheet name="Aktualizace - Plánová kalkulace" sheetId="3" r:id="rId3"/>
    <sheet name="Vyrovnávací kalkulace" sheetId="4" r:id="rId4"/>
    <sheet name="Vysvětlivky" sheetId="5"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 name="Print_Area_0" localSheetId="2">'Aktualizace - Plánová kalkulace'!$A$17:$H$202</definedName>
    <definedName name="Print_Area_0" localSheetId="1">'Plánová kalkulace'!$A$14:$G$194</definedName>
    <definedName name="Print_Area_0" localSheetId="3">'Vyrovnávací kalkulace'!$B$15:$F$194</definedName>
    <definedName name="Print_Area_0" localSheetId="4">Vysvětlivky!$B$4:$E$168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86" i="4" l="1"/>
  <c r="E186" i="4"/>
  <c r="F182" i="4"/>
  <c r="F188" i="4" s="1"/>
  <c r="E182" i="4"/>
  <c r="E188" i="4" s="1"/>
  <c r="F180" i="4"/>
  <c r="E180" i="4"/>
  <c r="F168" i="4"/>
  <c r="E168" i="4"/>
  <c r="F165" i="4"/>
  <c r="E165" i="4"/>
  <c r="F160" i="4"/>
  <c r="E160" i="4"/>
  <c r="F156" i="4"/>
  <c r="E156" i="4"/>
  <c r="F153" i="4"/>
  <c r="F161" i="4" s="1"/>
  <c r="F167" i="4" s="1"/>
  <c r="E153" i="4"/>
  <c r="E161" i="4" s="1"/>
  <c r="E167" i="4" s="1"/>
  <c r="F135" i="4"/>
  <c r="F138" i="4" s="1"/>
  <c r="E135" i="4"/>
  <c r="E138" i="4" s="1"/>
  <c r="F134" i="4"/>
  <c r="E134" i="4"/>
  <c r="B127" i="4"/>
  <c r="F121" i="4"/>
  <c r="E121" i="4"/>
  <c r="F119" i="4"/>
  <c r="F189" i="4" s="1"/>
  <c r="E119" i="4"/>
  <c r="E189" i="4" s="1"/>
  <c r="F102" i="4"/>
  <c r="E102" i="4"/>
  <c r="F99" i="4"/>
  <c r="E99" i="4"/>
  <c r="F93" i="4"/>
  <c r="E93" i="4"/>
  <c r="F59" i="4"/>
  <c r="E59" i="4"/>
  <c r="F58" i="4"/>
  <c r="E58" i="4"/>
  <c r="E54" i="4" s="1"/>
  <c r="F54" i="4"/>
  <c r="F51" i="4"/>
  <c r="E51" i="4"/>
  <c r="F48" i="4"/>
  <c r="E48" i="4"/>
  <c r="F43" i="4"/>
  <c r="F68" i="4" s="1"/>
  <c r="E43" i="4"/>
  <c r="F33" i="4"/>
  <c r="E33" i="4"/>
  <c r="D28" i="4"/>
  <c r="D27" i="4"/>
  <c r="D26" i="4"/>
  <c r="D25" i="4"/>
  <c r="D24" i="4"/>
  <c r="D23" i="4"/>
  <c r="F192" i="3"/>
  <c r="F189" i="3"/>
  <c r="E189" i="3"/>
  <c r="E185" i="3"/>
  <c r="E191" i="3" s="1"/>
  <c r="F183" i="3"/>
  <c r="F185" i="3" s="1"/>
  <c r="F191" i="3" s="1"/>
  <c r="E183" i="3"/>
  <c r="F170" i="3"/>
  <c r="E170" i="3"/>
  <c r="F167" i="3"/>
  <c r="E167" i="3"/>
  <c r="F162" i="3"/>
  <c r="E162" i="3"/>
  <c r="F158" i="3"/>
  <c r="F163" i="3" s="1"/>
  <c r="F169" i="3" s="1"/>
  <c r="E158" i="3"/>
  <c r="F155" i="3"/>
  <c r="E155" i="3"/>
  <c r="E163" i="3" s="1"/>
  <c r="E169" i="3" s="1"/>
  <c r="F140" i="3"/>
  <c r="F137" i="3"/>
  <c r="E137" i="3"/>
  <c r="E140" i="3" s="1"/>
  <c r="B129" i="3"/>
  <c r="F123" i="3"/>
  <c r="E123" i="3"/>
  <c r="F121" i="3"/>
  <c r="E121" i="3"/>
  <c r="E192" i="3" s="1"/>
  <c r="F106" i="3"/>
  <c r="E106" i="3"/>
  <c r="F104" i="3"/>
  <c r="E104" i="3"/>
  <c r="F103" i="3"/>
  <c r="E103" i="3"/>
  <c r="F97" i="3"/>
  <c r="E97" i="3"/>
  <c r="F63" i="3"/>
  <c r="E63" i="3"/>
  <c r="F62" i="3"/>
  <c r="F58" i="3" s="1"/>
  <c r="E62" i="3"/>
  <c r="E58" i="3" s="1"/>
  <c r="F55" i="3"/>
  <c r="E55" i="3"/>
  <c r="F52" i="3"/>
  <c r="E52" i="3"/>
  <c r="F47" i="3"/>
  <c r="F72" i="3" s="1"/>
  <c r="E47" i="3"/>
  <c r="E72" i="3" s="1"/>
  <c r="F37" i="3"/>
  <c r="E37" i="3"/>
  <c r="D32" i="3"/>
  <c r="D31" i="3"/>
  <c r="D30" i="3"/>
  <c r="D29" i="3"/>
  <c r="D28" i="3"/>
  <c r="D27" i="3"/>
  <c r="F185" i="2"/>
  <c r="E185" i="2"/>
  <c r="F181" i="2"/>
  <c r="E181" i="2"/>
  <c r="F179" i="2"/>
  <c r="E179" i="2"/>
  <c r="F166" i="2"/>
  <c r="E166" i="2"/>
  <c r="F163" i="2"/>
  <c r="E163" i="2"/>
  <c r="F158" i="2"/>
  <c r="E158" i="2"/>
  <c r="F154" i="2"/>
  <c r="E154" i="2"/>
  <c r="F151" i="2"/>
  <c r="F159" i="2" s="1"/>
  <c r="E151" i="2"/>
  <c r="E159" i="2" s="1"/>
  <c r="F133" i="2"/>
  <c r="F136" i="2" s="1"/>
  <c r="E133" i="2"/>
  <c r="B125" i="2"/>
  <c r="F119" i="2"/>
  <c r="E119" i="2"/>
  <c r="F117" i="2"/>
  <c r="F188" i="2" s="1"/>
  <c r="E117" i="2"/>
  <c r="E188" i="2" s="1"/>
  <c r="F102" i="2"/>
  <c r="E102" i="2"/>
  <c r="F99" i="2"/>
  <c r="F100" i="2" s="1"/>
  <c r="E99" i="2"/>
  <c r="E100" i="2" s="1"/>
  <c r="F93" i="2"/>
  <c r="E93" i="2"/>
  <c r="F59" i="2"/>
  <c r="E59" i="2"/>
  <c r="F58" i="2"/>
  <c r="F54" i="2" s="1"/>
  <c r="E58" i="2"/>
  <c r="E54" i="2"/>
  <c r="F51" i="2"/>
  <c r="E51" i="2"/>
  <c r="F48" i="2"/>
  <c r="E48" i="2"/>
  <c r="F43" i="2"/>
  <c r="E43" i="2"/>
  <c r="F33" i="2"/>
  <c r="E33" i="2"/>
  <c r="D28" i="2"/>
  <c r="D27" i="2"/>
  <c r="D26" i="2"/>
  <c r="D25" i="2"/>
  <c r="D24" i="2"/>
  <c r="D23" i="2"/>
  <c r="E187" i="2" l="1"/>
  <c r="E165" i="2"/>
  <c r="F165" i="2"/>
  <c r="F187" i="2"/>
  <c r="F68" i="2"/>
  <c r="F105" i="2" s="1"/>
  <c r="E68" i="2"/>
  <c r="E92" i="2" s="1"/>
  <c r="E100" i="3"/>
  <c r="E96" i="3"/>
  <c r="E109" i="3"/>
  <c r="F100" i="3"/>
  <c r="F96" i="3"/>
  <c r="F109" i="3"/>
  <c r="E68" i="4"/>
  <c r="F105" i="4"/>
  <c r="F96" i="4"/>
  <c r="F92" i="4"/>
  <c r="E136" i="2"/>
  <c r="F92" i="2" l="1"/>
  <c r="F96" i="2"/>
  <c r="F101" i="2" s="1"/>
  <c r="E96" i="2"/>
  <c r="E98" i="2" s="1"/>
  <c r="E105" i="2"/>
  <c r="E96" i="4"/>
  <c r="E92" i="4"/>
  <c r="E105" i="4"/>
  <c r="F105" i="3"/>
  <c r="F102" i="3"/>
  <c r="E105" i="3"/>
  <c r="E102" i="3"/>
  <c r="F101" i="4"/>
  <c r="F106" i="4"/>
  <c r="F97" i="4"/>
  <c r="E101" i="2"/>
  <c r="F136" i="4"/>
  <c r="F137" i="4" s="1"/>
  <c r="F98" i="2" l="1"/>
  <c r="E132" i="2"/>
  <c r="E134" i="2" s="1"/>
  <c r="E135" i="2" s="1"/>
  <c r="E103" i="2"/>
  <c r="F107" i="3"/>
  <c r="F136" i="3"/>
  <c r="F138" i="3" s="1"/>
  <c r="F139" i="3" s="1"/>
  <c r="F100" i="4"/>
  <c r="F98" i="4"/>
  <c r="E136" i="3"/>
  <c r="E138" i="3" s="1"/>
  <c r="E139" i="3" s="1"/>
  <c r="E107" i="3"/>
  <c r="F132" i="2"/>
  <c r="F134" i="2" s="1"/>
  <c r="F135" i="2" s="1"/>
  <c r="F103" i="2"/>
  <c r="E106" i="4"/>
  <c r="E101" i="4"/>
  <c r="E97" i="4"/>
  <c r="E136" i="4"/>
  <c r="E137" i="4" s="1"/>
  <c r="E100" i="4" l="1"/>
  <c r="E98" i="4"/>
</calcChain>
</file>

<file path=xl/sharedStrings.xml><?xml version="1.0" encoding="utf-8"?>
<sst xmlns="http://schemas.openxmlformats.org/spreadsheetml/2006/main" count="2120" uniqueCount="592">
  <si>
    <t>INSTRUKCE K VYPLNĚNÍ:</t>
  </si>
  <si>
    <r>
      <rPr>
        <sz val="11"/>
        <color rgb="FF000000"/>
        <rFont val="Wingdings"/>
        <family val="2"/>
        <charset val="2"/>
      </rPr>
      <t xml:space="preserve">§ </t>
    </r>
    <r>
      <rPr>
        <sz val="11"/>
        <color rgb="FF000000"/>
        <rFont val="Segoe UI"/>
        <family val="2"/>
        <charset val="238"/>
      </rPr>
      <t xml:space="preserve">Tento soubor obsahuje tabulky pro všechny typy kalkulací: 
       - Plánová kalkulace, 
       - Plánová kalkulace - aktualizace  
       - Vyrovnávací kalkulace
</t>
    </r>
    <r>
      <rPr>
        <b/>
        <sz val="11"/>
        <color rgb="FF000000"/>
        <rFont val="Segoe UI"/>
        <family val="2"/>
        <charset val="238"/>
      </rPr>
      <t>Odesílá se vždy celý soubor</t>
    </r>
    <r>
      <rPr>
        <sz val="11"/>
        <color rgb="FF000000"/>
        <rFont val="Segoe UI"/>
        <family val="2"/>
        <charset val="238"/>
      </rPr>
      <t>. Nikdy se neposílají pouze jednotlivé listy.</t>
    </r>
  </si>
  <si>
    <r>
      <rPr>
        <sz val="11"/>
        <color rgb="FF000000"/>
        <rFont val="Wingdings"/>
        <family val="2"/>
        <charset val="2"/>
      </rPr>
      <t xml:space="preserve">§ </t>
    </r>
    <r>
      <rPr>
        <sz val="11"/>
        <color rgb="FF000000"/>
        <rFont val="Segoe UI"/>
        <family val="2"/>
        <charset val="238"/>
      </rPr>
      <t xml:space="preserve">Tento </t>
    </r>
    <r>
      <rPr>
        <b/>
        <sz val="11"/>
        <color rgb="FF000000"/>
        <rFont val="Segoe UI"/>
        <family val="2"/>
        <charset val="238"/>
      </rPr>
      <t>list "Identifikace"</t>
    </r>
    <r>
      <rPr>
        <sz val="11"/>
        <color rgb="FF000000"/>
        <rFont val="Segoe UI"/>
        <family val="2"/>
        <charset val="238"/>
      </rPr>
      <t xml:space="preserve"> se vyplňuje jako první, protože údaje zde vyplněné se propisují do ostatních listů.</t>
    </r>
  </si>
  <si>
    <r>
      <rPr>
        <sz val="11"/>
        <color rgb="FF000000"/>
        <rFont val="Wingdings"/>
        <family val="2"/>
        <charset val="2"/>
      </rPr>
      <t xml:space="preserve">§ </t>
    </r>
    <r>
      <rPr>
        <sz val="11"/>
        <color rgb="FF000000"/>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</si>
  <si>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rPr>
        <sz val="11"/>
        <color rgb="FF000000"/>
        <rFont val="Wingdings"/>
        <family val="2"/>
        <charset val="2"/>
      </rPr>
      <t xml:space="preserve">§ </t>
    </r>
    <r>
      <rPr>
        <sz val="11"/>
        <color rgb="FF000000"/>
        <rFont val="Segoe UI"/>
        <family val="2"/>
        <charset val="238"/>
      </rPr>
      <t>V případě, že identifikační údaje nejsou pro danou kalkulaci aktuální, údaje pro danou kalkulaci se upraví na tomto listu tak, aby odpovídaly skutečnosti.</t>
    </r>
  </si>
  <si>
    <r>
      <rPr>
        <sz val="11"/>
        <rFont val="Wingdings"/>
        <family val="2"/>
        <charset val="2"/>
      </rP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</si>
  <si>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rPr>
        <sz val="11"/>
        <color rgb="FF000000"/>
        <rFont val="Wingdings"/>
        <family val="2"/>
        <charset val="2"/>
      </rPr>
      <t xml:space="preserve">§ </t>
    </r>
    <r>
      <rPr>
        <b/>
        <sz val="11"/>
        <color rgb="FF000000"/>
        <rFont val="Segoe UI"/>
        <family val="2"/>
        <charset val="238"/>
      </rPr>
      <t>Termíny</t>
    </r>
    <r>
      <rPr>
        <sz val="11"/>
        <color rgb="FF000000"/>
        <rFont val="Segoe UI"/>
        <family val="2"/>
        <charset val="238"/>
      </rPr>
      <t xml:space="preserve"> pro odeslání vyplněných formulářů jsou:
       - Plánová kalkulace pro rok 2023 se odesílá nejpozději do </t>
    </r>
    <r>
      <rPr>
        <b/>
        <sz val="11"/>
        <color rgb="FF000000"/>
        <rFont val="Segoe UI"/>
        <family val="2"/>
        <charset val="238"/>
      </rPr>
      <t>31. 12. 2022</t>
    </r>
    <r>
      <rPr>
        <sz val="11"/>
        <color rgb="FF000000"/>
        <rFont val="Segoe UI"/>
        <family val="2"/>
        <charset val="238"/>
      </rPr>
      <t xml:space="preserve">,
       - Plánová kalkulace - aktualizace pro rok 2023 se odesílá nejpozději </t>
    </r>
    <r>
      <rPr>
        <b/>
        <sz val="11"/>
        <color rgb="FF000000"/>
        <rFont val="Segoe UI"/>
        <family val="2"/>
        <charset val="238"/>
      </rPr>
      <t>jeden den před platností</t>
    </r>
    <r>
      <rPr>
        <sz val="11"/>
        <color rgb="FF000000"/>
        <rFont val="Segoe UI"/>
        <family val="2"/>
        <charset val="238"/>
      </rPr>
      <t xml:space="preserve"> ceny,
       - Vyrovnávací kalkulace za rok 2023 se odesílá nejpozději do </t>
    </r>
    <r>
      <rPr>
        <b/>
        <sz val="11"/>
        <color rgb="FF000000"/>
        <rFont val="Segoe UI"/>
        <family val="2"/>
        <charset val="238"/>
      </rPr>
      <t>30. 4. 2024</t>
    </r>
    <r>
      <rPr>
        <sz val="11"/>
        <color rgb="FF000000"/>
        <rFont val="Segoe UI"/>
        <family val="2"/>
        <charset val="238"/>
      </rPr>
      <t>.</t>
    </r>
  </si>
  <si>
    <t xml:space="preserve">§  Pro odevzdání vyplněných formulářů použijte webovou aplikaci VODA Monitor (https://vodamonitor.spcss.cz).   
        </t>
  </si>
  <si>
    <r>
      <rPr>
        <sz val="11"/>
        <color rgb="FF000000"/>
        <rFont val="Segoe UI"/>
        <family val="2"/>
        <charset val="238"/>
      </rPr>
      <t xml:space="preserve">      Vyplněné formuláře, prosím, již </t>
    </r>
    <r>
      <rPr>
        <b/>
        <sz val="11"/>
        <color rgb="FF000000"/>
        <rFont val="Segoe UI"/>
        <family val="2"/>
        <charset val="238"/>
      </rPr>
      <t>neposílejte</t>
    </r>
    <r>
      <rPr>
        <sz val="11"/>
        <color rgb="FF000000"/>
        <rFont val="Segoe UI"/>
        <family val="2"/>
        <charset val="238"/>
      </rPr>
      <t xml:space="preserve"> do </t>
    </r>
    <r>
      <rPr>
        <b/>
        <sz val="11"/>
        <color rgb="FF000000"/>
        <rFont val="Segoe UI"/>
        <family val="2"/>
        <charset val="238"/>
      </rPr>
      <t>datové schránky</t>
    </r>
    <r>
      <rPr>
        <sz val="11"/>
        <color rgb="FF000000"/>
        <rFont val="Segoe UI"/>
        <family val="2"/>
        <charset val="238"/>
      </rPr>
      <t xml:space="preserve"> Ministerstva financí.</t>
    </r>
  </si>
  <si>
    <t>Zde, prosím, vyplňte identifikační údaje</t>
  </si>
  <si>
    <t>Identifikační údaje</t>
  </si>
  <si>
    <t>Údaje zde uvedené se propisují do listů 
   ■ Plálnová kalkulace, 
   ■ Plánová kalkulace-aktualizace a 
   ■ Vyrovnávací kalulace.</t>
  </si>
  <si>
    <t>Legenda:</t>
  </si>
  <si>
    <t>žlutě zabarvená buňka níže označuje buňku určenou k vyplnění</t>
  </si>
  <si>
    <r>
      <rPr>
        <sz val="11"/>
        <rFont val="Segoe UI"/>
        <family val="2"/>
        <charset val="238"/>
      </rP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</si>
  <si>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rPr>
        <sz val="11"/>
        <rFont val="Segoe UI"/>
        <family val="2"/>
        <charset val="238"/>
      </rP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</si>
  <si>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Dvousložková cena:</t>
  </si>
  <si>
    <t>ne</t>
  </si>
  <si>
    <t>Název</t>
  </si>
  <si>
    <t>IČO</t>
  </si>
  <si>
    <t>Příjemce vodného:</t>
  </si>
  <si>
    <t>Obec Sušice</t>
  </si>
  <si>
    <t>Příjemce stočného:</t>
  </si>
  <si>
    <t>Provozovatel:</t>
  </si>
  <si>
    <t>IČPE související s kalkulací</t>
  </si>
  <si>
    <t>Vlastník:</t>
  </si>
  <si>
    <t>IČPE:</t>
  </si>
  <si>
    <t>7109-769791-00636606-1/1-00636606</t>
  </si>
  <si>
    <t>7109-759791-00636606-3/1-00636606</t>
  </si>
  <si>
    <t>7109-769791-00636606-2/1-00636606</t>
  </si>
  <si>
    <t>7109-759791-00636606-4/1-00636606</t>
  </si>
  <si>
    <r>
      <rPr>
        <sz val="11"/>
        <color rgb="FF000000"/>
        <rFont val="Wingdings"/>
        <family val="2"/>
        <charset val="2"/>
      </rPr>
      <t xml:space="preserve">§ </t>
    </r>
    <r>
      <rPr>
        <sz val="11"/>
        <color rgb="FF000000"/>
        <rFont val="Segoe UI"/>
        <family val="2"/>
        <charset val="238"/>
      </rPr>
      <t xml:space="preserve">Vyplněné tabulky s </t>
    </r>
    <r>
      <rPr>
        <u/>
        <sz val="11"/>
        <color rgb="FF000000"/>
        <rFont val="Segoe UI"/>
        <family val="2"/>
        <charset val="238"/>
      </rPr>
      <t>plánovou kalkulací</t>
    </r>
    <r>
      <rPr>
        <sz val="11"/>
        <color rgb="FF000000"/>
        <rFont val="Segoe UI"/>
        <family val="2"/>
        <charset val="238"/>
      </rPr>
      <t xml:space="preserve"> ceny vody zašlete </t>
    </r>
    <r>
      <rPr>
        <b/>
        <sz val="11"/>
        <color rgb="FF000000"/>
        <rFont val="Segoe UI"/>
        <family val="2"/>
        <charset val="238"/>
      </rPr>
      <t xml:space="preserve">nejpozději jeden kalendářní den před její platností prostřednictvím webové aplikace VODA Monitor </t>
    </r>
    <r>
      <rPr>
        <sz val="11"/>
        <color rgb="FF000000"/>
        <rFont val="Segoe UI"/>
        <family val="2"/>
        <charset val="238"/>
      </rPr>
      <t>(</t>
    </r>
    <r>
      <rPr>
        <u/>
        <sz val="11"/>
        <color rgb="FF000000"/>
        <rFont val="Segoe UI"/>
        <family val="2"/>
        <charset val="238"/>
      </rPr>
      <t>httsp://vodamonitor.spcss.cz</t>
    </r>
    <r>
      <rPr>
        <sz val="11"/>
        <color rgb="FF000000"/>
        <rFont val="Segoe UI"/>
        <family val="2"/>
        <charset val="238"/>
      </rPr>
      <t>).</t>
    </r>
  </si>
  <si>
    <r>
      <rPr>
        <sz val="11"/>
        <color rgb="FF000000"/>
        <rFont val="Wingdings"/>
        <family val="2"/>
        <charset val="2"/>
      </rPr>
      <t xml:space="preserve">§ </t>
    </r>
    <r>
      <rPr>
        <sz val="11"/>
        <color rgb="FF000000"/>
        <rFont val="Segoe UI"/>
        <family val="2"/>
        <charset val="238"/>
      </rPr>
      <t xml:space="preserve">Tabulky posílejte pouze ve </t>
    </r>
    <r>
      <rPr>
        <b/>
        <sz val="11"/>
        <color rgb="FF000000"/>
        <rFont val="Segoe UI"/>
        <family val="2"/>
        <charset val="238"/>
      </rPr>
      <t xml:space="preserve">formátu MS Excel </t>
    </r>
    <r>
      <rPr>
        <sz val="11"/>
        <color rgb="FF000000"/>
        <rFont val="Segoe UI"/>
        <family val="2"/>
        <charset val="238"/>
      </rPr>
      <t>(přípony .xlsx, .xls), dokument v PDF nebude akceptován.</t>
    </r>
  </si>
  <si>
    <r>
      <rPr>
        <sz val="11"/>
        <color rgb="FF000000"/>
        <rFont val="Wingdings"/>
        <family val="2"/>
        <charset val="2"/>
      </rPr>
      <t xml:space="preserve">§ </t>
    </r>
    <r>
      <rPr>
        <sz val="11"/>
        <color rgb="FF000000"/>
        <rFont val="Segoe UI"/>
        <family val="2"/>
        <charset val="238"/>
      </rPr>
      <t>Vyplněné formuláře s kalkulacemi již, prosím,</t>
    </r>
    <r>
      <rPr>
        <b/>
        <sz val="11"/>
        <color rgb="FF000000"/>
        <rFont val="Segoe UI"/>
        <family val="2"/>
        <charset val="238"/>
      </rPr>
      <t xml:space="preserve"> neposílejte do datové schránky Ministerstva financí</t>
    </r>
    <r>
      <rPr>
        <sz val="11"/>
        <color rgb="FF000000"/>
        <rFont val="Segoe UI"/>
        <family val="2"/>
        <charset val="238"/>
      </rPr>
      <t xml:space="preserve">. </t>
    </r>
  </si>
  <si>
    <r>
      <rPr>
        <sz val="11"/>
        <color rgb="FF000000"/>
        <rFont val="Wingdings"/>
        <family val="2"/>
        <charset val="2"/>
      </rPr>
      <t xml:space="preserve">§ </t>
    </r>
    <r>
      <rPr>
        <sz val="11"/>
        <color rgb="FF000000"/>
        <rFont val="Segoe UI"/>
        <family val="2"/>
        <charset val="238"/>
      </rPr>
      <t>Údaje se vyplňují zvlášť za vodu pitnou, vodu předanou, vodu odpadní a vodu převzatou.</t>
    </r>
  </si>
  <si>
    <r>
      <rPr>
        <sz val="11"/>
        <color rgb="FF000000"/>
        <rFont val="Wingdings"/>
        <family val="2"/>
        <charset val="2"/>
      </rPr>
      <t xml:space="preserve">§ </t>
    </r>
    <r>
      <rPr>
        <sz val="11"/>
        <color rgb="FF000000"/>
        <rFont val="Segoe UI"/>
        <family val="2"/>
        <charset val="238"/>
      </rPr>
      <t>Údaje za vodu předanou se vyplní do sloupce pro vodu pitnou, údaje za vodu převzatou do sloupce pro vodu odpadní.</t>
    </r>
  </si>
  <si>
    <r>
      <rPr>
        <sz val="11"/>
        <color rgb="FF000000"/>
        <rFont val="Wingdings"/>
        <family val="2"/>
        <charset val="2"/>
      </rPr>
      <t xml:space="preserve">§ </t>
    </r>
    <r>
      <rPr>
        <sz val="11"/>
        <color rgb="FF000000"/>
        <rFont val="Segoe UI"/>
        <family val="2"/>
        <charset val="238"/>
      </rPr>
      <t>Náklady a prostředky obnovy se uvádějí v mil. Kč na 6 desetinných míst.</t>
    </r>
  </si>
  <si>
    <r>
      <rPr>
        <sz val="11"/>
        <color rgb="FF000000"/>
        <rFont val="Wingdings"/>
        <family val="2"/>
        <charset val="2"/>
      </rPr>
      <t xml:space="preserve">§ </t>
    </r>
    <r>
      <rPr>
        <sz val="11"/>
        <color rgb="FF000000"/>
        <rFont val="Segoe UI"/>
        <family val="2"/>
        <charset val="238"/>
      </rPr>
      <t>Údaje v řádcích VII až VIII se uvádějí v mil. Kč na 6 desetinných míst.</t>
    </r>
  </si>
  <si>
    <t>buňka k vyplnění</t>
  </si>
  <si>
    <t>hodnoty se načítají z listu "Identifikace"</t>
  </si>
  <si>
    <t>Příloha č. 1 k výměru MF č. 01/VODA/2022</t>
  </si>
  <si>
    <t>PLÁNOVÁ KALKULACE CENY VODY 
PRO KALENDÁŘNÍ ROK 2023</t>
  </si>
  <si>
    <t>PRO OBLAST (LOKALITU):</t>
  </si>
  <si>
    <t>Obec Sušice u Přerova</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</si>
  <si>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</si>
  <si>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</si>
  <si>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</si>
  <si>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</si>
  <si>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</si>
  <si>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</si>
  <si>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</si>
  <si>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</si>
  <si>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</si>
  <si>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</si>
  <si>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</si>
  <si>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</si>
  <si>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</si>
  <si>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Prosím vyberte.</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</si>
  <si>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</si>
  <si>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</si>
  <si>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</si>
  <si>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</si>
  <si>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</si>
  <si>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</si>
  <si>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</si>
  <si>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</si>
  <si>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</si>
  <si>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</si>
  <si>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</si>
  <si>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2021</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</si>
  <si>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</si>
  <si>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</si>
  <si>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</si>
  <si>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</si>
  <si>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</si>
  <si>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</si>
  <si>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</si>
  <si>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</si>
  <si>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</si>
  <si>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</si>
  <si>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</si>
  <si>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</si>
  <si>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</si>
  <si>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</si>
  <si>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</si>
  <si>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</si>
  <si>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</si>
  <si>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</si>
  <si>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</si>
  <si>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</si>
  <si>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</si>
  <si>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</si>
  <si>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</si>
  <si>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</si>
  <si>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</si>
  <si>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</si>
  <si>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</si>
  <si>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</si>
  <si>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</si>
  <si>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</si>
  <si>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</si>
  <si>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</si>
  <si>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</si>
  <si>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</si>
  <si>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</si>
  <si>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</si>
  <si>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</si>
  <si>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</si>
  <si>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</si>
  <si>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</si>
  <si>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</si>
  <si>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</si>
  <si>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</si>
  <si>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</si>
  <si>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</si>
  <si>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</si>
  <si>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</si>
  <si>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</si>
  <si>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</si>
  <si>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</si>
  <si>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</si>
  <si>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</si>
  <si>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</si>
  <si>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</si>
  <si>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</si>
  <si>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</si>
  <si>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</si>
  <si>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</si>
  <si>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</si>
  <si>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</si>
  <si>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</si>
  <si>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</si>
  <si>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</si>
  <si>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</si>
  <si>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rPr>
        <sz val="10"/>
        <color rgb="FF000000"/>
        <rFont val="Segoe UI"/>
        <family val="2"/>
        <charset val="238"/>
      </rPr>
      <t>mil. m</t>
    </r>
    <r>
      <rPr>
        <vertAlign val="superscript"/>
        <sz val="10"/>
        <color rgb="FF000000"/>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</si>
  <si>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</si>
  <si>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</si>
  <si>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</si>
  <si>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</si>
  <si>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</si>
  <si>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</si>
  <si>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</si>
  <si>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</si>
  <si>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</si>
  <si>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</si>
  <si>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</si>
  <si>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</si>
  <si>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</si>
  <si>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</si>
  <si>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</si>
  <si>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</si>
  <si>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r>
      <rPr>
        <sz val="10"/>
        <color rgb="FF000000"/>
        <rFont val="Arial"/>
        <family val="2"/>
        <charset val="238"/>
      </rPr>
      <t>■</t>
    </r>
    <r>
      <rPr>
        <sz val="10"/>
        <color rgb="FF000000"/>
        <rFont val="Segoe UI"/>
        <family val="2"/>
        <charset val="238"/>
      </rPr>
      <t xml:space="preserve"> Náklady a prostředky obnovy se uvádějí v mil. Kč na 6 desetinných míst.</t>
    </r>
  </si>
  <si>
    <r>
      <rPr>
        <sz val="10"/>
        <color rgb="FF000000"/>
        <rFont val="Arial"/>
        <family val="2"/>
        <charset val="238"/>
      </rPr>
      <t>■</t>
    </r>
    <r>
      <rPr>
        <sz val="10"/>
        <color rgb="FF000000"/>
        <rFont val="Segoe UI"/>
        <family val="2"/>
        <charset val="238"/>
      </rPr>
      <t xml:space="preserve"> Řádky VII až VIII se uvádějí v mil. Kč na 6 desetinných míst.</t>
    </r>
  </si>
  <si>
    <r>
      <rPr>
        <sz val="10"/>
        <color rgb="FF000000"/>
        <rFont val="Arial"/>
        <family val="2"/>
        <charset val="238"/>
      </rPr>
      <t>■</t>
    </r>
    <r>
      <rPr>
        <sz val="10"/>
        <color rgb="FF000000"/>
        <rFont val="Segoe UI"/>
        <family val="2"/>
        <charset val="238"/>
      </rPr>
      <t xml:space="preserve"> VÚME = vybrané údaje majetkové evidence.</t>
    </r>
  </si>
  <si>
    <r>
      <rPr>
        <sz val="10"/>
        <color rgb="FF000000"/>
        <rFont val="Arial"/>
        <family val="2"/>
        <charset val="238"/>
      </rPr>
      <t>■</t>
    </r>
    <r>
      <rPr>
        <sz val="10"/>
        <color rgb="FF000000"/>
        <rFont val="Segoe UI"/>
        <family val="2"/>
        <charset val="238"/>
      </rPr>
      <t xml:space="preserve"> IČPE = identifikační číslo provozní evidence.</t>
    </r>
  </si>
  <si>
    <r>
      <rPr>
        <sz val="10"/>
        <color rgb="FF000000"/>
        <rFont val="Arial"/>
        <family val="2"/>
        <charset val="238"/>
      </rPr>
      <t>■</t>
    </r>
    <r>
      <rPr>
        <sz val="10"/>
        <color rgb="FF000000"/>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</si>
  <si>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</si>
  <si>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</si>
  <si>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</si>
  <si>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</si>
  <si>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</si>
  <si>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</si>
  <si>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</si>
  <si>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</si>
  <si>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rPr>
        <sz val="10"/>
        <color rgb="FF000000"/>
        <rFont val="Segoe UI"/>
        <family val="2"/>
        <charset val="238"/>
      </rPr>
      <t>Kč.m</t>
    </r>
    <r>
      <rPr>
        <vertAlign val="superscript"/>
        <sz val="10"/>
        <color rgb="FF000000"/>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</si>
  <si>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</si>
  <si>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</si>
  <si>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</si>
  <si>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</si>
  <si>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</si>
  <si>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</si>
  <si>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</si>
  <si>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</si>
  <si>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</si>
  <si>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</si>
  <si>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</si>
  <si>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</si>
  <si>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</si>
  <si>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</si>
  <si>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</si>
  <si>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</si>
  <si>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</si>
  <si>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</si>
  <si>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</si>
  <si>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</si>
  <si>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</si>
  <si>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</si>
  <si>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</si>
  <si>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</si>
  <si>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</si>
  <si>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</si>
  <si>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</si>
  <si>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r>
      <rPr>
        <b/>
        <sz val="10"/>
        <rFont val="Segoe UI"/>
        <family val="2"/>
        <charset val="238"/>
      </rPr>
      <t>Tabulka č.</t>
    </r>
    <r>
      <rPr>
        <b/>
        <sz val="12"/>
        <rFont val="Segoe UI"/>
        <family val="2"/>
        <charset val="238"/>
      </rPr>
      <t xml:space="preserve"> 3</t>
    </r>
  </si>
  <si>
    <t xml:space="preserve">  </t>
  </si>
  <si>
    <t xml:space="preserve">Kalkulace pachtovného nebo nájemného  </t>
  </si>
  <si>
    <t>Položka</t>
  </si>
  <si>
    <t>Měrná 
jednotka</t>
  </si>
  <si>
    <t>Kalkulace 
pro rok 2023</t>
  </si>
  <si>
    <t>Pachtovné/nájemné infrastrukturního majetku</t>
  </si>
  <si>
    <t>4.4.1</t>
  </si>
  <si>
    <t>- odpisy propachtovaného/pronajatého majetku infrastrukturního majetku</t>
  </si>
  <si>
    <t>4.4.2</t>
  </si>
  <si>
    <t>- opravy infrastrukturního majetku obnovující, které hradí vlastník propachtovaného/pronajatého infrastrukturního majetku</t>
  </si>
  <si>
    <t>4.4.3</t>
  </si>
  <si>
    <t>- opravy infrastrukturního majetku ostatní, které hradí vlastník propachtovaného/pronajatého infrastrukturního majetku</t>
  </si>
  <si>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</si>
  <si>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</si>
  <si>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</si>
  <si>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</si>
  <si>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</si>
  <si>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</si>
  <si>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</si>
  <si>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</si>
  <si>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</si>
  <si>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</si>
  <si>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</si>
  <si>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</si>
  <si>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</si>
  <si>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</si>
  <si>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</si>
  <si>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</si>
  <si>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</si>
  <si>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</si>
  <si>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</si>
  <si>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</si>
  <si>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</si>
  <si>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</si>
  <si>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</si>
  <si>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</si>
  <si>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</si>
  <si>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</si>
  <si>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</si>
  <si>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</si>
  <si>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</si>
  <si>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</si>
  <si>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Příloha č. 2 k výměru MF č. 01/VODA/2022</t>
  </si>
  <si>
    <t>Výpočet přiměřeného zisku pro kalendářní rok 2023
(pro plánovou kalkulaci)</t>
  </si>
  <si>
    <t>Uvedené řádky v mil. Kč se uvádí na 6 desetinných míst.</t>
  </si>
  <si>
    <t>pro rok 2023</t>
  </si>
  <si>
    <t>Zisk zajišťující návratnost kapitálu dle bodu (5) písm. a) výměru MF</t>
  </si>
  <si>
    <r>
      <rPr>
        <sz val="10"/>
        <rFont val="Segoe UI"/>
        <family val="2"/>
        <charset val="238"/>
      </rP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</si>
  <si>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Míra návratnosti (Mp)</t>
  </si>
  <si>
    <r>
      <rPr>
        <sz val="10"/>
        <rFont val="Segoe UI"/>
        <family val="2"/>
        <charset val="238"/>
      </rPr>
      <t>Zisk zajišťující návratnost kapitálu provozovatele (Z</t>
    </r>
    <r>
      <rPr>
        <vertAlign val="subscript"/>
        <sz val="10"/>
        <rFont val="Segoe UI"/>
        <family val="2"/>
        <charset val="238"/>
      </rPr>
      <t>NKP</t>
    </r>
    <r>
      <rPr>
        <sz val="10"/>
        <rFont val="Segoe UI"/>
        <family val="2"/>
        <charset val="238"/>
      </rPr>
      <t>)</t>
    </r>
  </si>
  <si>
    <r>
      <rPr>
        <sz val="10"/>
        <rFont val="Segoe UI"/>
        <family val="2"/>
        <charset val="238"/>
      </rP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</si>
  <si>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Míra návratnosti (Mv)</t>
  </si>
  <si>
    <r>
      <rPr>
        <sz val="10"/>
        <rFont val="Segoe UI"/>
        <family val="2"/>
        <charset val="238"/>
      </rPr>
      <t>Zisk zajišťující návratnost kapitálu vlastníka (Z</t>
    </r>
    <r>
      <rPr>
        <vertAlign val="subscript"/>
        <sz val="10"/>
        <rFont val="Segoe UI"/>
        <family val="2"/>
        <charset val="238"/>
      </rPr>
      <t>NKV</t>
    </r>
    <r>
      <rPr>
        <sz val="10"/>
        <rFont val="Segoe UI"/>
        <family val="2"/>
        <charset val="238"/>
      </rPr>
      <t>)</t>
    </r>
  </si>
  <si>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</si>
  <si>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</si>
  <si>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 xml:space="preserve">Míra návratnosti </t>
  </si>
  <si>
    <t>Možné navýšení zisku při zohlednění nákupu společnosti</t>
  </si>
  <si>
    <t>Celkový zisk zajišťující návratnost kapitálu</t>
  </si>
  <si>
    <t>Meziroční nárůst zisku dle bodu (5) písm. b) výměru MF</t>
  </si>
  <si>
    <r>
      <rPr>
        <sz val="10"/>
        <rFont val="Segoe UI"/>
        <family val="2"/>
        <charset val="238"/>
      </rP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</si>
  <si>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rPr>
        <sz val="10"/>
        <color rgb="FF000000"/>
        <rFont val="Segoe UI"/>
        <family val="2"/>
        <charset val="238"/>
      </rPr>
      <t>Kč/m</t>
    </r>
    <r>
      <rPr>
        <vertAlign val="superscript"/>
        <sz val="10"/>
        <color rgb="FF000000"/>
        <rFont val="Segoe UI"/>
        <family val="2"/>
        <charset val="238"/>
      </rPr>
      <t>3</t>
    </r>
  </si>
  <si>
    <t>6.1</t>
  </si>
  <si>
    <r>
      <rPr>
        <sz val="10"/>
        <rFont val="Segoe UI"/>
        <family val="2"/>
        <charset val="238"/>
      </rPr>
      <t>Míra meziročního nárůstu zisku na 1 m</t>
    </r>
    <r>
      <rPr>
        <vertAlign val="superscript"/>
        <sz val="10"/>
        <rFont val="Segoe UI"/>
        <family val="2"/>
        <charset val="238"/>
      </rPr>
      <t>3</t>
    </r>
  </si>
  <si>
    <t>6.2</t>
  </si>
  <si>
    <t>Hodnota zisku s uplatněním limitu meziročního nárůstu přiměřeného zisku podle bodu (5) písm. b) výměru MF</t>
  </si>
  <si>
    <t>Celkový přiměřený zisk dle bodu (5) písm. a) a b) výměru MF a zisk uplatněný v plánové kalkulaci</t>
  </si>
  <si>
    <t>Přiměřený zisk podle bodu (5) písm. a) a písm. b) výměru MF</t>
  </si>
  <si>
    <t>Údaje v tabulce slouží pro určení maximální výše zisku v pachtovném (nájemném) pro řádek 4.4.5 Tabulky č. 3 "Kalkulace pachtovného nebo nájemného.</t>
  </si>
  <si>
    <t>Přiměřený zisk uplatněný v pachtovném (nájemném) dle bodu (5) písm. a) výměru MF</t>
  </si>
  <si>
    <t>Reprodukční hodnota infrastrukturního majetku, který vlastník propachtovává (pronajímá)</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</si>
  <si>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</si>
  <si>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</si>
  <si>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</si>
  <si>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</si>
  <si>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r>
      <rPr>
        <sz val="10"/>
        <rFont val="Segoe UI"/>
        <family val="2"/>
        <charset val="238"/>
      </rP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</si>
  <si>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rPr>
        <sz val="10"/>
        <rFont val="Segoe UI"/>
        <family val="2"/>
        <charset val="238"/>
      </rPr>
      <t>Kč/m</t>
    </r>
    <r>
      <rPr>
        <vertAlign val="superscript"/>
        <sz val="10"/>
        <rFont val="Segoe UI"/>
        <family val="2"/>
        <charset val="238"/>
      </rPr>
      <t>3</t>
    </r>
  </si>
  <si>
    <t>Hodnota zisku s uplatněním limitu meziročního nárůstu přiměřeného zisku</t>
  </si>
  <si>
    <t>Přiměřený zisk dle bodu (5) písm. a) a b) výměru MF</t>
  </si>
  <si>
    <t>Vypracoval - jméno a příjmení:</t>
  </si>
  <si>
    <t>Bohumil Gibala</t>
  </si>
  <si>
    <t>Telefon:</t>
  </si>
  <si>
    <t>E-mail:</t>
  </si>
  <si>
    <t>ou-susice@seznam.cz</t>
  </si>
  <si>
    <t>Datum:</t>
  </si>
  <si>
    <r>
      <rPr>
        <sz val="11"/>
        <rFont val="Wingdings"/>
        <family val="2"/>
        <charset val="2"/>
      </rP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</si>
  <si>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rPr>
        <sz val="11"/>
        <color rgb="FF000000"/>
        <rFont val="Wingdings"/>
        <family val="2"/>
        <charset val="2"/>
      </rPr>
      <t xml:space="preserve">§ </t>
    </r>
    <r>
      <rPr>
        <sz val="11"/>
        <color rgb="FF000000"/>
        <rFont val="Segoe UI"/>
        <family val="2"/>
        <charset val="238"/>
      </rPr>
      <t xml:space="preserve">Vyplněné tabulky s </t>
    </r>
    <r>
      <rPr>
        <u/>
        <sz val="11"/>
        <color rgb="FF000000"/>
        <rFont val="Segoe UI"/>
        <family val="2"/>
        <charset val="238"/>
      </rPr>
      <t>aktualizací plánové kalkulace</t>
    </r>
    <r>
      <rPr>
        <sz val="11"/>
        <color rgb="FF000000"/>
        <rFont val="Segoe UI"/>
        <family val="2"/>
        <charset val="238"/>
      </rPr>
      <t xml:space="preserve"> ceny vody zašlete Ministerstvu financí </t>
    </r>
    <r>
      <rPr>
        <b/>
        <sz val="11"/>
        <color rgb="FF000000"/>
        <rFont val="Segoe UI"/>
        <family val="2"/>
        <charset val="238"/>
      </rPr>
      <t>nejpozději jeden kalendářní den před její platností prostřednictvím webové aplikace VODA Monitor</t>
    </r>
    <r>
      <rPr>
        <sz val="11"/>
        <color rgb="FF000000"/>
        <rFont val="Segoe UI"/>
        <family val="2"/>
        <charset val="238"/>
      </rPr>
      <t xml:space="preserve"> (</t>
    </r>
    <r>
      <rPr>
        <u/>
        <sz val="11"/>
        <color rgb="FF000000"/>
        <rFont val="Segoe UI"/>
        <family val="2"/>
        <charset val="238"/>
      </rPr>
      <t>https://vodamonitor.spcss.cz</t>
    </r>
    <r>
      <rPr>
        <sz val="11"/>
        <color rgb="FF000000"/>
        <rFont val="Segoe UI"/>
        <family val="2"/>
        <charset val="238"/>
      </rPr>
      <t>).</t>
    </r>
  </si>
  <si>
    <r>
      <rPr>
        <sz val="11"/>
        <color rgb="FF000000"/>
        <rFont val="Wingdings"/>
        <family val="2"/>
        <charset val="2"/>
      </rPr>
      <t xml:space="preserve">§ </t>
    </r>
    <r>
      <rPr>
        <sz val="11"/>
        <color rgb="FF000000"/>
        <rFont val="Segoe UI"/>
        <family val="2"/>
        <charset val="238"/>
      </rPr>
      <t xml:space="preserve">Tabulky posílejte pouze ve </t>
    </r>
    <r>
      <rPr>
        <b/>
        <sz val="11"/>
        <color rgb="FF000000"/>
        <rFont val="Segoe UI"/>
        <family val="2"/>
        <charset val="238"/>
      </rPr>
      <t xml:space="preserve">formátu MS Excel </t>
    </r>
    <r>
      <rPr>
        <sz val="11"/>
        <color rgb="FF000000"/>
        <rFont val="Segoe UI"/>
        <family val="2"/>
        <charset val="238"/>
      </rPr>
      <t>(přípony .xls), dokument v PDF nebude akceptován.</t>
    </r>
  </si>
  <si>
    <r>
      <rPr>
        <sz val="11"/>
        <rFont val="Wingdings"/>
        <family val="2"/>
        <charset val="2"/>
      </rP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</si>
  <si>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rPr>
        <sz val="11"/>
        <rFont val="Wingdings"/>
        <family val="2"/>
        <charset val="2"/>
      </rP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</si>
  <si>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r>
      <rPr>
        <sz val="11"/>
        <rFont val="Wingdings"/>
        <family val="2"/>
        <charset val="2"/>
      </rP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</si>
  <si>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t>Prosím vyplňte.</t>
  </si>
  <si>
    <t>PLATNOST OD:</t>
  </si>
  <si>
    <t>- podíl kalkul. zisku/ztráty z ÚVN včetně vyrovnávacích položek (orientační ukazatel)</t>
  </si>
  <si>
    <t>Kalkulace pro rok 2023</t>
  </si>
  <si>
    <r>
      <rPr>
        <sz val="11"/>
        <rFont val="Wingdings"/>
        <family val="2"/>
        <charset val="2"/>
      </rP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</si>
  <si>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rPr>
        <sz val="11"/>
        <color rgb="FF000000"/>
        <rFont val="Wingdings"/>
        <family val="2"/>
        <charset val="2"/>
      </rPr>
      <t xml:space="preserve">§ </t>
    </r>
    <r>
      <rPr>
        <sz val="11"/>
        <color rgb="FF000000"/>
        <rFont val="Segoe UI"/>
        <family val="2"/>
        <charset val="238"/>
      </rPr>
      <t xml:space="preserve">Vyplněné tabulky s </t>
    </r>
    <r>
      <rPr>
        <u/>
        <sz val="11"/>
        <color rgb="FF000000"/>
        <rFont val="Segoe UI"/>
        <family val="2"/>
        <charset val="238"/>
      </rPr>
      <t>vyrovnávací kalkulací</t>
    </r>
    <r>
      <rPr>
        <sz val="11"/>
        <color rgb="FF000000"/>
        <rFont val="Segoe UI"/>
        <family val="2"/>
        <charset val="238"/>
      </rPr>
      <t xml:space="preserve"> ceny vody zašlete </t>
    </r>
    <r>
      <rPr>
        <b/>
        <sz val="11"/>
        <color rgb="FF000000"/>
        <rFont val="Segoe UI"/>
        <family val="2"/>
        <charset val="238"/>
      </rPr>
      <t xml:space="preserve">do 30. dubna roku následujícího po uplatnění ceny prostřednictvím webové aplikace VODA Monitor </t>
    </r>
    <r>
      <rPr>
        <sz val="11"/>
        <color rgb="FF000000"/>
        <rFont val="Segoe UI"/>
        <family val="2"/>
        <charset val="238"/>
      </rPr>
      <t>(</t>
    </r>
    <r>
      <rPr>
        <u/>
        <sz val="11"/>
        <color rgb="FF000000"/>
        <rFont val="Segoe UI"/>
        <family val="2"/>
        <charset val="238"/>
      </rPr>
      <t>https://vodamonitor.spcss.cz</t>
    </r>
    <r>
      <rPr>
        <sz val="11"/>
        <color rgb="FF000000"/>
        <rFont val="Segoe UI"/>
        <family val="2"/>
        <charset val="238"/>
      </rPr>
      <t>).</t>
    </r>
  </si>
  <si>
    <t>Příloha č. 3 k výměru MF č. 01/VODA/2022</t>
  </si>
  <si>
    <t>VYROVNÁVACÍ KALKULACE CENY VODY 
PRO KALENDÁŘNÍ ROK 2023</t>
  </si>
  <si>
    <t>Prosím vyberte</t>
  </si>
  <si>
    <t>Skutečnost</t>
  </si>
  <si>
    <t>- opravy infrastrukturního majetku obnovující</t>
  </si>
  <si>
    <t>- podíl z ÚVN včetně prostředků na obnovu</t>
  </si>
  <si>
    <t xml:space="preserve">- zisk k použití/ztráta </t>
  </si>
  <si>
    <t>X</t>
  </si>
  <si>
    <t xml:space="preserve">Vyrovnávací položka pro t+2  </t>
  </si>
  <si>
    <t>Y</t>
  </si>
  <si>
    <t>Uplatněný přiměřený zisk podle pravidel cenové regulace</t>
  </si>
  <si>
    <t>Skutečnost 
za rok 2023</t>
  </si>
  <si>
    <t>Skutečnost
za rok 2023</t>
  </si>
  <si>
    <t>Plně obnovující pachtovné/nájemné
Když (4.4.1 + 4.4.2)&lt; než 4.4.8, pak (ř. 4.4.3 + 4.4.4 + 4.4.8); jinak (4.4.1 + 4.4.2 + 4.4.3 +4.4.4)</t>
  </si>
  <si>
    <t xml:space="preserve"> </t>
  </si>
  <si>
    <t xml:space="preserve">Kalkulovaná cena pro vodné a pro stočné 
při dvousložkové formě </t>
  </si>
  <si>
    <t>4b</t>
  </si>
  <si>
    <t>7b</t>
  </si>
  <si>
    <t>- podíl z celkových ÚVN včetně vyrovnávacích položek a kalkulačního zisku/ztráta</t>
  </si>
  <si>
    <t>Příloha č. 4 k výměru MF č. 01/VODA/2022</t>
  </si>
  <si>
    <t>Výpočet přiměřeného zisku pro kalendářní rok 2023
(pro vyrovnávací kalkulaci)</t>
  </si>
  <si>
    <t>za rok 2023</t>
  </si>
  <si>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</si>
  <si>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</si>
  <si>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</si>
  <si>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Přiměřený zisk dle bodu (5) písm. a) a písm. b) výměru MF</t>
  </si>
  <si>
    <t>VYSVĚTLIVKY</t>
  </si>
  <si>
    <t>Tabulka č. 1 k příloze č. 1 výměru MF č. 01/VODA/2022</t>
  </si>
  <si>
    <t xml:space="preserve">Položka </t>
  </si>
  <si>
    <t>Obsah</t>
  </si>
  <si>
    <t>Poznámka</t>
  </si>
  <si>
    <t>Příjemce vodného a stočného</t>
  </si>
  <si>
    <t>Název subjektu, který inkasuje od odběratelů platby za vodné a za stočné.</t>
  </si>
  <si>
    <t>Provozovatel - název a IČO</t>
  </si>
  <si>
    <t>Název subjektu, který má povolení k provozování infrastruktury uvedené v rozhodnutí příslušného KÚ. 
IČO uvedeného subjektu.</t>
  </si>
  <si>
    <t>Vlastník – název a IČO</t>
  </si>
  <si>
    <t>Vlastník infrastruktury vodovodů a kanalizací k jehož provozování má subjekt povolení v řádku II. 
IČO uvedeného subjektu.</t>
  </si>
  <si>
    <t>Uvádí se všichni vlastníci a spoluvlastníci infrastruktury v daném roce.</t>
  </si>
  <si>
    <t>Formulář A až G a rok</t>
  </si>
  <si>
    <r>
      <rPr>
        <sz val="11"/>
        <color rgb="FF000000"/>
        <rFont val="Segoe UI"/>
        <family val="2"/>
        <charset val="238"/>
      </rP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rgb="FF000000"/>
        <rFont val="Segoe UI"/>
        <family val="2"/>
        <charset val="238"/>
      </rPr>
      <t xml:space="preserve"> 
</t>
    </r>
    <r>
      <rPr>
        <sz val="11"/>
        <color rgb="FF000000"/>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</si>
  <si>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</si>
  <si>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</si>
  <si>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IČPE související s cenou</t>
  </si>
  <si>
    <t>Identifikační číslo provozní evidence, která je zahrnuta nákladově do předmětného výpočtu ceny pro vodné a ceny pro stočné</t>
  </si>
  <si>
    <t>IČPE obsahují i IČME.
IČME = identifikační číslo majetkové evidence.</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</si>
  <si>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</si>
  <si>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</si>
  <si>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</si>
  <si>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Hodnota souvisejícího infrastrukturního majetku podle VÚME (mil. Kč)</t>
  </si>
  <si>
    <r>
      <rPr>
        <sz val="11"/>
        <color rgb="FF000000"/>
        <rFont val="Segoe UI"/>
        <family val="2"/>
        <charset val="238"/>
      </rP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rgb="FF000000"/>
        <rFont val="Segoe UI"/>
        <family val="2"/>
        <charset val="238"/>
      </rPr>
      <t xml:space="preserve"> </t>
    </r>
    <r>
      <rPr>
        <sz val="11"/>
        <color rgb="FF000000"/>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</si>
  <si>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</si>
  <si>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</si>
  <si>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</si>
  <si>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</si>
  <si>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</si>
  <si>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</si>
  <si>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</si>
  <si>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</si>
  <si>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</si>
  <si>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</si>
  <si>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</si>
  <si>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</si>
  <si>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</si>
  <si>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</si>
  <si>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Náklady na plyn, teplo, pohonné hmoty, (benzin, nafta).</t>
  </si>
  <si>
    <t>Náklady na plyn, teplo a pitnou vodu v administrativních budovách se zahrnuje do správní režie - řádek 9. U provozních středisek se náklady zahrnují do výrobní režie – řádek - 8.</t>
  </si>
  <si>
    <t>Osobní náklady</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</si>
  <si>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</si>
  <si>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</si>
  <si>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</si>
  <si>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 odpisy infrastrukturního majetku</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</si>
  <si>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</si>
  <si>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</si>
  <si>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</si>
  <si>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</si>
  <si>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pachtovné (nájemné) infrastrukturního majetku</t>
  </si>
  <si>
    <r>
      <rPr>
        <sz val="11"/>
        <color rgb="FF000000"/>
        <rFont val="Segoe UI"/>
        <family val="2"/>
        <charset val="238"/>
      </rPr>
      <t>Nákladem jsou finanční prostředky, které</t>
    </r>
    <r>
      <rPr>
        <i/>
        <sz val="11"/>
        <color rgb="FF000000"/>
        <rFont val="Segoe UI"/>
        <family val="2"/>
        <charset val="238"/>
      </rPr>
      <t xml:space="preserve"> </t>
    </r>
    <r>
      <rPr>
        <sz val="11"/>
        <color rgb="FF000000"/>
        <rFont val="Segoe UI"/>
        <family val="2"/>
        <charset val="238"/>
      </rPr>
      <t>věcně a časově souvisí s propachtováním / pronájmem vodovodu a kanalizace v příslušném období.</t>
    </r>
  </si>
  <si>
    <t>Tato hodnota se načítá z ř. 4.4. "Pachtovné/nájemné infrastrukturního majetku" z Tabulky č. 3.
Blíže viz tabulka č. 3. níže.</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</si>
  <si>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</si>
  <si>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</si>
  <si>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</si>
  <si>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</si>
  <si>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</si>
  <si>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rPr>
        <sz val="11"/>
        <color rgb="FF000000"/>
        <rFont val="Segoe UI"/>
        <family val="2"/>
        <charset val="238"/>
      </rPr>
      <t>Úroky z úvěrů hrazené po uvedení infrastrukturního majetku do užívání, úplaty spojené s účelovými úvěry</t>
    </r>
    <r>
      <rPr>
        <strike/>
        <sz val="11"/>
        <color rgb="FF000000"/>
        <rFont val="Segoe UI"/>
        <family val="2"/>
        <charset val="238"/>
      </rPr>
      <t>.</t>
    </r>
  </si>
  <si>
    <t>Nezahrnují se úplaty za přijaté a odeslané platby a úroky z provozních úvěrů - zahrnují se do správní režie.</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</si>
  <si>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</si>
  <si>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</si>
  <si>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</si>
  <si>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</si>
  <si>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</si>
  <si>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</si>
  <si>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</si>
  <si>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</si>
  <si>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</si>
  <si>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</si>
  <si>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r>
      <rPr>
        <sz val="11"/>
        <color rgb="FF000000"/>
        <rFont val="Segoe UI"/>
        <family val="2"/>
        <charset val="238"/>
      </rPr>
      <t>Voda pitná fakturovaná v mil. m</t>
    </r>
    <r>
      <rPr>
        <vertAlign val="superscript"/>
        <sz val="11"/>
        <color rgb="FF000000"/>
        <rFont val="Segoe UI"/>
        <family val="2"/>
        <charset val="238"/>
      </rPr>
      <t>3</t>
    </r>
  </si>
  <si>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</si>
  <si>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</si>
  <si>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r>
      <rPr>
        <sz val="11"/>
        <color rgb="FF000000"/>
        <rFont val="Segoe UI"/>
        <family val="2"/>
        <charset val="238"/>
      </rPr>
      <t>- z toho domácnosti v mil. m</t>
    </r>
    <r>
      <rPr>
        <vertAlign val="superscript"/>
        <sz val="11"/>
        <color rgb="FF000000"/>
        <rFont val="Segoe UI"/>
        <family val="2"/>
        <charset val="238"/>
      </rPr>
      <t>3</t>
    </r>
  </si>
  <si>
    <t>Obdobně jako v řádku B, ale množství se týká pouze domácností.</t>
  </si>
  <si>
    <t>Údaj neslouží výpočtu (kalkulaci ceny).</t>
  </si>
  <si>
    <t>D</t>
  </si>
  <si>
    <r>
      <rPr>
        <sz val="11"/>
        <color rgb="FF000000"/>
        <rFont val="Segoe UI"/>
        <family val="2"/>
        <charset val="238"/>
      </rPr>
      <t>Voda odpadní odváděná fakturovaná v mil. m</t>
    </r>
    <r>
      <rPr>
        <vertAlign val="superscript"/>
        <sz val="11"/>
        <color rgb="FF000000"/>
        <rFont val="Segoe UI"/>
        <family val="2"/>
        <charset val="238"/>
      </rPr>
      <t>3</t>
    </r>
  </si>
  <si>
    <r>
      <rPr>
        <sz val="11"/>
        <color rgb="FF000000"/>
        <rFont val="Segoe UI"/>
        <family val="2"/>
        <charset val="238"/>
      </rP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rgb="FF000000"/>
        <rFont val="Segoe UI"/>
        <family val="2"/>
        <charset val="238"/>
      </rPr>
      <t xml:space="preserve"> </t>
    </r>
    <r>
      <rPr>
        <sz val="11"/>
        <color rgb="FF000000"/>
        <rFont val="Segoe UI"/>
        <family val="2"/>
        <charset val="238"/>
      </rPr>
      <t>při zohlednění očekávaných změn v daném kalendářním roce.</t>
    </r>
  </si>
  <si>
    <t>Za vodu odpadní fakturovanou se považuje množství vody odvedené v daném roce, i když je fakturováno až v roce následujícím nebo není fakturováno vůbec.</t>
  </si>
  <si>
    <t>Obdobně jako v řádku D, ale množství se týká pouze domácností.</t>
  </si>
  <si>
    <r>
      <rPr>
        <sz val="11"/>
        <color rgb="FF000000"/>
        <rFont val="Segoe UI"/>
        <family val="2"/>
        <charset val="238"/>
      </rPr>
      <t>Voda srážková fakturovaná v mil. m</t>
    </r>
    <r>
      <rPr>
        <vertAlign val="superscript"/>
        <sz val="11"/>
        <color rgb="FF000000"/>
        <rFont val="Segoe UI"/>
        <family val="2"/>
        <charset val="238"/>
      </rPr>
      <t>3</t>
    </r>
  </si>
  <si>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</si>
  <si>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</si>
  <si>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G</t>
  </si>
  <si>
    <r>
      <rPr>
        <sz val="11"/>
        <color rgb="FF000000"/>
        <rFont val="Segoe UI"/>
        <family val="2"/>
        <charset val="238"/>
      </rPr>
      <t>Voda odpadní čištěná v mil. m</t>
    </r>
    <r>
      <rPr>
        <vertAlign val="superscript"/>
        <sz val="11"/>
        <color rgb="FF000000"/>
        <rFont val="Segoe UI"/>
        <family val="2"/>
        <charset val="238"/>
      </rPr>
      <t>3</t>
    </r>
  </si>
  <si>
    <t xml:space="preserve">Jedná se o množství odtékající z čistírny odpadních vod do vod povrchových.
Při výpočtu ceny se jedná o množství předpokládaná. </t>
  </si>
  <si>
    <t>Údaj slouží kontrolním orgánům.</t>
  </si>
  <si>
    <t>H</t>
  </si>
  <si>
    <r>
      <rPr>
        <sz val="11"/>
        <color rgb="FF000000"/>
        <rFont val="Segoe UI"/>
        <family val="2"/>
        <charset val="238"/>
      </rPr>
      <t>Pitná nebo odpadní voda převzatá v mil. m</t>
    </r>
    <r>
      <rPr>
        <vertAlign val="superscript"/>
        <sz val="11"/>
        <color rgb="FF000000"/>
        <rFont val="Segoe UI"/>
        <family val="2"/>
        <charset val="238"/>
      </rPr>
      <t>3</t>
    </r>
  </si>
  <si>
    <t xml:space="preserve">Při výpočtu ceny se jedná o množství předpokládaná, ale s vysokou mírou přesnosti.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</si>
  <si>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</si>
  <si>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I</t>
  </si>
  <si>
    <r>
      <rPr>
        <sz val="11"/>
        <color rgb="FF000000"/>
        <rFont val="Segoe UI"/>
        <family val="2"/>
        <charset val="238"/>
      </rPr>
      <t>Pitná nebo odpadní voda předaná v mil. m</t>
    </r>
    <r>
      <rPr>
        <vertAlign val="superscript"/>
        <sz val="11"/>
        <color rgb="FF000000"/>
        <rFont val="Segoe UI"/>
        <family val="2"/>
        <charset val="238"/>
      </rPr>
      <t>3</t>
    </r>
  </si>
  <si>
    <t>Při výpočtu ceny se jedná o množství předpokládaná, ale s vysokou mírou přesnosti.</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</si>
  <si>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</si>
  <si>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Tabulka č. 2 k příloze č. 1 výměru MF č. 01/VODA/2022</t>
  </si>
  <si>
    <t>JEDNOTKOVÉ NÁKLADY  </t>
  </si>
  <si>
    <t>ř. 10/B (resp. D+F)</t>
  </si>
  <si>
    <t>ř. 10/B nebo 
ř. 10/(D+F) nebo ř. 10 / H nebo ř. 10/ I</t>
  </si>
  <si>
    <t xml:space="preserve">Skupina  podpoložek - součet </t>
  </si>
  <si>
    <t>ř. 12.1 + ř. 12.2</t>
  </si>
  <si>
    <t>Vyrovnávací položka z roku  t-2 dle platných pravidel cenové regulace</t>
  </si>
  <si>
    <t>Hodnota může být pouze záporná. V případě kladné hodnoty se tato položka neuplatňuje. Tato hodnota je vypočtena dle pravidel cenové regulace platných v roce t-2.</t>
  </si>
  <si>
    <t>Finanční vypořádání rozdílu kalkulací prováděných podle metodiky OPŽP - finanční nástroje.</t>
  </si>
  <si>
    <t>Využívá se pouze pro projekty financované v rámci OPŽP.</t>
  </si>
  <si>
    <t>Hodnota může být kladná nebo záporná.</t>
  </si>
  <si>
    <t>ř. 10 + ř. 12</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</si>
  <si>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</si>
  <si>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</si>
  <si>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</si>
  <si>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</si>
  <si>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</si>
  <si>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</si>
  <si>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</si>
  <si>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ř. 14 – ř. 16</t>
  </si>
  <si>
    <t xml:space="preserve">Slouží k tvorbě prostředků na rozvoj infrastrukturního a provozního majetku, k úhradě ekonomicky neoprávněných nákladů a jako odměna vlastníků příjemce, pro příděly do fondů tvořených ze zisku. </t>
  </si>
  <si>
    <r>
      <rPr>
        <sz val="11"/>
        <color rgb="FF000000"/>
        <rFont val="Segoe UI"/>
        <family val="2"/>
        <charset val="238"/>
      </rPr>
      <t>Celkem ÚVN + vyrovnávací položky</t>
    </r>
    <r>
      <rPr>
        <sz val="12"/>
        <color rgb="FF000000"/>
        <rFont val="Segoe UI"/>
        <family val="2"/>
        <charset val="238"/>
      </rPr>
      <t xml:space="preserve"> </t>
    </r>
    <r>
      <rPr>
        <sz val="11"/>
        <color rgb="FF000000"/>
        <rFont val="Segoe UI"/>
        <family val="2"/>
        <charset val="238"/>
      </rPr>
      <t>+ kalkulační zisk/ztráta</t>
    </r>
  </si>
  <si>
    <t xml:space="preserve">Jedná se o kalkulované, popřípadě skutečné – celkové vodné nebo stočné. </t>
  </si>
  <si>
    <t>ř. 13 + ř. 14</t>
  </si>
  <si>
    <t xml:space="preserve">Voda fakturovaná pitná, odpadní + srážková </t>
  </si>
  <si>
    <t>ř. B nebo
D + F nebo *</t>
  </si>
  <si>
    <t>ř. B, nebo D + F nebo H nebo I</t>
  </si>
  <si>
    <t>ř. 18 / ř. 19</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</si>
  <si>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</si>
  <si>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ř. 20 + DPH</t>
  </si>
  <si>
    <t>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</si>
  <si>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</si>
  <si>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</si>
  <si>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Sloupec skut. - ř. 13 + Y - ř.20 * ř.19 - uvádí se pouze vyjde-li menší 0.</t>
  </si>
  <si>
    <t>Uvede se uplatněná výše přiměřeného zisku příjemce (prodávajícího) podle pravidel cenové regulace.</t>
  </si>
  <si>
    <t>*Pro formulář B se použije řádek H nebo I, pro formulář C se použije objem vody vyrobené, pro formulář F se použije řádek G.</t>
  </si>
  <si>
    <t>Tabulka č. 3 k příloze č. 1 výměru MF č. 01/VODA/2022</t>
  </si>
  <si>
    <t>Pachtovné (nájemné) infrastrukturního majetku</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</si>
  <si>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</si>
  <si>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</si>
  <si>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odpisy propachtovaného (pronajatého) majetku infrastrukturního majetku</t>
  </si>
  <si>
    <t>Souhrn účetních odpisů propachtovaného (pronajatého) infrastrukturního majetku vlastníka.</t>
  </si>
  <si>
    <t>- opravy infrastrukturního majetku obnovující, které hradí vlastník propachtovaného (pronajatého) infrastrukturního majetku</t>
  </si>
  <si>
    <t>Celková výše nákladů na opravy s charakterem obnovy propachtovaného (pronajatého) majetku hrazená jeho vlastníkem.</t>
  </si>
  <si>
    <t>Obdoba položky 4.2 v tabulce č. 1</t>
  </si>
  <si>
    <t>- opravy infrastrukturního majetku ostatní, které hradí vlastník propachtovaného (pronajatého) infrastrukturního majetku</t>
  </si>
  <si>
    <t>Celková výše nákladů na opravy ostatní a údržbu propachtovaného (pronajatého) majetku hrazená jeho vlastníkem.</t>
  </si>
  <si>
    <t>Obdoba položky 4.3 v tabulce č. 1</t>
  </si>
  <si>
    <t>- ostatní nákladové položky zahrnuté v pachtovném (nájemném) nad rámec položek č. 4.4.1, 4.4.2., 4.4.3</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</si>
  <si>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</si>
  <si>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zisk / ztráta</t>
  </si>
  <si>
    <t>Jedná se o přiměřený zisk nebo ztrátu vlastníka z pachtovného (nájemného), kterou má k rozdělení. Záporný rozdíl (ztráta) upozorňuje na dotování pachtovného (nájemného).</t>
  </si>
  <si>
    <t>ř. 4.4.5 = ř. 4.4. - ř. 4.4.1 - ř. 4.4.2 - ř. 4.4.3 - ř. 4.4.4
V případě kladného zisku tato hodnota podléhá maximální výši dle bodu (5) výměru MF - viz ř.14 v Tabulce č. 2 v Příloze č. 2, resp. v Příloze č. 4 k výměru MF č. 01/VODA/2022.</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</si>
  <si>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</si>
  <si>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</si>
  <si>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</si>
  <si>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</si>
  <si>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</si>
  <si>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</si>
  <si>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</si>
  <si>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</si>
  <si>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</si>
  <si>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Z toho: Prostředky na obnovu z pachtovného (nájemného) na rok xxxx (t)</t>
  </si>
  <si>
    <t>Prostředky potřebné a vymezené na obnovu propachtovaného (pronajatého) infrastrukturního majetku „Plánem financování obnovy vodovodů a kanalizací“ z vodného a stočného (příloha č. 18, řádky č. 8 resp. 16), umožňující obnovu.</t>
  </si>
  <si>
    <t>Tabulka č. 4 k příloze č. 1 výměru MF č. 01/VODA/2022</t>
  </si>
  <si>
    <t xml:space="preserve">Jedná se o část součtu ÚVN + vyrovnávací položky + kalkulační zisk/ztráta </t>
  </si>
  <si>
    <t>z ř. 18</t>
  </si>
  <si>
    <t>- podíl z celkových ÚVN včetně vyrovnávacích položek a kalkulačního zisku/ztráty</t>
  </si>
  <si>
    <t>V % vyjádřený podíl pevné složky na součtu celkových ÚVN včetně vyrovnávacích položek a kalkulačního zisku/ztráty.</t>
  </si>
  <si>
    <t>(ř. 23/ř. 14) * 100</t>
  </si>
  <si>
    <t>Jedná se o rozdíl celkových ÚVN + vyrovnávací položky + kalkulační zisk/ztráta a pevné složky (ř. 23).</t>
  </si>
  <si>
    <t>ř. 18 - ř. 23</t>
  </si>
  <si>
    <t xml:space="preserve">Výše celkových ÚVN + vyrovnávacích položek obsažených v pohyblivé složce. </t>
  </si>
  <si>
    <t>ř. 13 * (1-(ř. 23a/100))</t>
  </si>
  <si>
    <t xml:space="preserve">Výše kalkulačního zisku/ ztráty obsažená v pohyblivé složce. </t>
  </si>
  <si>
    <t>ř. 24 - ř. 24a</t>
  </si>
  <si>
    <t xml:space="preserve"> UPLATŇOVANÁ CENA pohyblivé složky</t>
  </si>
  <si>
    <r>
      <rPr>
        <sz val="11"/>
        <color rgb="FF000000"/>
        <rFont val="Segoe UI"/>
        <family val="2"/>
        <charset val="238"/>
      </rPr>
      <t>Uplatňovaná cena pohyblivé složky přepočtená na m</t>
    </r>
    <r>
      <rPr>
        <vertAlign val="superscript"/>
        <sz val="11"/>
        <color rgb="FF000000"/>
        <rFont val="Segoe UI"/>
        <family val="2"/>
        <charset val="238"/>
      </rPr>
      <t>3</t>
    </r>
    <r>
      <rPr>
        <sz val="11"/>
        <color rgb="FF000000"/>
        <rFont val="Segoe UI"/>
        <family val="2"/>
        <charset val="238"/>
      </rPr>
      <t>.</t>
    </r>
  </si>
  <si>
    <t>ř. 24/ř. 19</t>
  </si>
  <si>
    <t xml:space="preserve"> UPLATŇOVANÁ CENA pohyblivé složky + DPH</t>
  </si>
  <si>
    <r>
      <rPr>
        <sz val="11"/>
        <color rgb="FF000000"/>
        <rFont val="Segoe UI"/>
        <family val="2"/>
        <charset val="238"/>
      </rPr>
      <t>Uplatňovaná cena pohyblivé složky včetně DPH přepočtená na m</t>
    </r>
    <r>
      <rPr>
        <vertAlign val="superscript"/>
        <sz val="11"/>
        <color rgb="FF000000"/>
        <rFont val="Segoe UI"/>
        <family val="2"/>
        <charset val="238"/>
      </rPr>
      <t>3</t>
    </r>
    <r>
      <rPr>
        <sz val="11"/>
        <color rgb="FF000000"/>
        <rFont val="Segoe UI"/>
        <family val="2"/>
        <charset val="238"/>
      </rPr>
      <t>.</t>
    </r>
  </si>
  <si>
    <t>ř. 25 + DPH
Neplátce DPH uvede cenu bez DPH.</t>
  </si>
  <si>
    <t>Technické parametry pevné složky podle § 33 odst. 1 této vyhlášky (a, b, c) a výše nejnižší a nejvyšší platby za pevnou složku v Kč za rok a přípojku</t>
  </si>
  <si>
    <t>Tabulka č. 1 Přílohy č. 2 k výměru MF č. 01/VODA/2022</t>
  </si>
  <si>
    <t xml:space="preserve">Poznámka </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</si>
  <si>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</si>
  <si>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</si>
  <si>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</si>
  <si>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rPr>
        <sz val="11"/>
        <color rgb="FF000000"/>
        <rFont val="Segoe UI"/>
        <family val="2"/>
        <charset val="238"/>
      </rPr>
      <t>Míra návratnosti (M</t>
    </r>
    <r>
      <rPr>
        <vertAlign val="subscript"/>
        <sz val="11"/>
        <color rgb="FF000000"/>
        <rFont val="Segoe UI"/>
        <family val="2"/>
        <charset val="238"/>
      </rPr>
      <t>p</t>
    </r>
    <r>
      <rPr>
        <sz val="11"/>
        <color rgb="FF000000"/>
        <rFont val="Segoe UI"/>
        <family val="2"/>
        <charset val="238"/>
      </rPr>
      <t>)</t>
    </r>
  </si>
  <si>
    <t>Maximální míra návratnosti kapitálu pro provozovatele je ve výši 0,49 %.</t>
  </si>
  <si>
    <r>
      <rPr>
        <sz val="11"/>
        <color rgb="FF000000"/>
        <rFont val="Segoe UI"/>
        <family val="2"/>
        <charset val="238"/>
      </rPr>
      <t>Zisk (Z</t>
    </r>
    <r>
      <rPr>
        <vertAlign val="subscript"/>
        <sz val="11"/>
        <color rgb="FF000000"/>
        <rFont val="Segoe UI"/>
        <family val="2"/>
        <charset val="238"/>
      </rPr>
      <t>NKP</t>
    </r>
    <r>
      <rPr>
        <sz val="11"/>
        <color rgb="FF000000"/>
        <rFont val="Segoe UI"/>
        <family val="2"/>
        <charset val="238"/>
      </rPr>
      <t>) zajišťující návratnost kapitálu provozovatele</t>
    </r>
  </si>
  <si>
    <t>Vypočtená výše přiměřeného zisku ZNKP v plánové kalkulaci zajišťující návratnost kapitálu provozovatele dle bodu (5) písm. a) 6. odstavce tohoto výměru.</t>
  </si>
  <si>
    <t>ř. 1.2 = ř. 1 * ř. 1.1</t>
  </si>
  <si>
    <t xml:space="preserve">Reprodukční hodnota infrastrukturního majetku, kterou vlastník přiřadil ke konkrétní kalkulaci (IM) </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</si>
  <si>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</si>
  <si>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</si>
  <si>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rPr>
        <sz val="11"/>
        <color rgb="FF000000"/>
        <rFont val="Segoe UI"/>
        <family val="2"/>
        <charset val="238"/>
      </rPr>
      <t>Míra návratnosti (M</t>
    </r>
    <r>
      <rPr>
        <vertAlign val="subscript"/>
        <sz val="11"/>
        <color rgb="FF000000"/>
        <rFont val="Segoe UI"/>
        <family val="2"/>
        <charset val="238"/>
      </rPr>
      <t>v</t>
    </r>
    <r>
      <rPr>
        <sz val="11"/>
        <color rgb="FF000000"/>
        <rFont val="Segoe UI"/>
        <family val="2"/>
        <charset val="238"/>
      </rPr>
      <t>)</t>
    </r>
  </si>
  <si>
    <t>Maximální míra návratnosti kapitálu pro vlastníka je ve výši 0,92 %.</t>
  </si>
  <si>
    <r>
      <rPr>
        <sz val="11"/>
        <color rgb="FF000000"/>
        <rFont val="Segoe UI"/>
        <family val="2"/>
        <charset val="238"/>
      </rPr>
      <t>Zisk zajišťující návratnost kapitálu vlastníka (Z</t>
    </r>
    <r>
      <rPr>
        <vertAlign val="subscript"/>
        <sz val="11"/>
        <color rgb="FF000000"/>
        <rFont val="Segoe UI"/>
        <family val="2"/>
        <charset val="238"/>
      </rPr>
      <t>NKV</t>
    </r>
    <r>
      <rPr>
        <sz val="11"/>
        <color rgb="FF000000"/>
        <rFont val="Segoe UI"/>
        <family val="2"/>
        <charset val="238"/>
      </rPr>
      <t>)</t>
    </r>
  </si>
  <si>
    <t>Vypočtená výše přiměřeného zisku ZNKV v plánové kalkulaci zajišťující návratnost kapitálu vlastníka dle bodu (5) písm. a) 5. odstavce tohoto výměru.</t>
  </si>
  <si>
    <t>ř. 2.2 = ř. 2 * ř. 2.1</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</si>
  <si>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</si>
  <si>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</si>
  <si>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 zohlednění nákupu společnosti dosahuje 7 %.</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</si>
  <si>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</si>
  <si>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</si>
  <si>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</si>
  <si>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r>
      <rPr>
        <sz val="11"/>
        <color rgb="FF000000"/>
        <rFont val="Segoe UI"/>
        <family val="2"/>
        <charset val="238"/>
      </rPr>
      <t>Hodnota přiměřeného zisku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t>
    </r>
  </si>
  <si>
    <r>
      <rPr>
        <sz val="11"/>
        <color rgb="FF000000"/>
        <rFont val="Segoe UI"/>
        <family val="2"/>
        <charset val="238"/>
      </rPr>
      <t>Hodnota přiměřeného zisku na 1 m</t>
    </r>
    <r>
      <rPr>
        <vertAlign val="superscript"/>
        <sz val="11"/>
        <color rgb="FF000000"/>
        <rFont val="Segoe UI"/>
        <family val="2"/>
        <charset val="238"/>
      </rPr>
      <t xml:space="preserve">3 </t>
    </r>
    <r>
      <rPr>
        <sz val="11"/>
        <color rgb="FF000000"/>
        <rFont val="Segoe UI"/>
        <family val="2"/>
        <charset val="238"/>
      </rPr>
      <t>(PZ</t>
    </r>
    <r>
      <rPr>
        <vertAlign val="subscript"/>
        <sz val="11"/>
        <color rgb="FF000000"/>
        <rFont val="Segoe UI"/>
        <family val="2"/>
        <charset val="238"/>
      </rPr>
      <t>t-1</t>
    </r>
    <r>
      <rPr>
        <sz val="11"/>
        <color rgb="FF000000"/>
        <rFont val="Segoe UI"/>
        <family val="2"/>
        <charset val="238"/>
      </rPr>
      <t>) pro rok xxxx-1 (rok t-1) v první plánové kalkulaci.</t>
    </r>
  </si>
  <si>
    <r>
      <rPr>
        <sz val="11"/>
        <color rgb="FF000000"/>
        <rFont val="Segoe UI"/>
        <family val="2"/>
        <charset val="238"/>
      </rPr>
      <t>Míra meziročního nárůstu zisku na 1 m</t>
    </r>
    <r>
      <rPr>
        <vertAlign val="superscript"/>
        <sz val="11"/>
        <color rgb="FF000000"/>
        <rFont val="Segoe UI"/>
        <family val="2"/>
        <charset val="238"/>
      </rPr>
      <t>3</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</si>
  <si>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</si>
  <si>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</si>
  <si>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Hodnota zisku s uplatněním limitu meziročního nárůstu přiměřeného zisku podle bodu (5) písm. b) tohoto výměru</t>
  </si>
  <si>
    <r>
      <rPr>
        <sz val="11"/>
        <color rgb="FF000000"/>
        <rFont val="Segoe UI"/>
        <family val="2"/>
        <charset val="238"/>
      </rPr>
      <t>Hodnota zisku s uplatněním limitu meziročního nárůstu přiměřeného zisku podle bodu (5) písm. b) tohoto výměru je součinem hodnoty přiměřeného zisku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</si>
  <si>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</si>
  <si>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Přiměřený zisk podle bodu (5) tohoto výměru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</si>
  <si>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</si>
  <si>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7 = Min (ř. 5, ř. 6.2)
V případě, že meziroční nárůst zisku v ř. 6.2 nebylo možno vypočítat nebo dosahuje záporných hodnot, pak se přiměřený zisk dle bodu (5) tohoto výměru v ř. 7 počítá pouze z ř. 5.</t>
  </si>
  <si>
    <t xml:space="preserve">8. </t>
  </si>
  <si>
    <t>Výše kalkulačního zisku či ztráty, která byla promítnuta do kalkulace pro rok xxxx (t).</t>
  </si>
  <si>
    <t>ř. 8 = ř. 14 z Tabulky č. 2 přílohy č. 1 k výměru (tj. dle přílohy č. 19 vyhlášky č. 428/2001 Sb. ve znění platném od 30. června 2021 a účinném od 
1. července 2022.)</t>
  </si>
  <si>
    <t>Tabulka č. 2 Přílohy č. 2 k výměru MF č. 01/VODA/2022</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</si>
  <si>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</si>
  <si>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Maximální míra návratnosti pro vlastníka je ve výši 0,92 %.</t>
  </si>
  <si>
    <t>Zisk uplatněný v pachtovném (nájemném) zajišťující návratnost kapitálu vlastníka infrastrukturního majetku podle bodu (5) písm. a) 5. odstavce tohoto výměru.</t>
  </si>
  <si>
    <t>ř. 9. 2 = ř. 9 * ř. 9.1</t>
  </si>
  <si>
    <t>Navýšení zisku o částku, která bude využita a skutečně vyčerpána podle plánu financování obnovy a která není v kalkulaci uplatněna jiným způsobem</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</si>
  <si>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</si>
  <si>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ř. 11 = ř. 9.2 + ř. 10</t>
  </si>
  <si>
    <r>
      <rPr>
        <sz val="11"/>
        <color rgb="FF000000"/>
        <rFont val="Segoe UI"/>
        <family val="2"/>
        <charset val="238"/>
      </rPr>
      <t>Hodnota přiměřeného zisku v pachtovném (nájemném) na 1 m</t>
    </r>
    <r>
      <rPr>
        <vertAlign val="superscript"/>
        <sz val="11"/>
        <color rgb="FF000000"/>
        <rFont val="Segoe UI"/>
        <family val="2"/>
        <charset val="238"/>
      </rPr>
      <t>3 </t>
    </r>
    <r>
      <rPr>
        <sz val="11"/>
        <color rgb="FF000000"/>
        <rFont val="Segoe UI"/>
        <family val="2"/>
        <charset val="238"/>
      </rPr>
      <t>(PZ</t>
    </r>
    <r>
      <rPr>
        <vertAlign val="subscript"/>
        <sz val="11"/>
        <color rgb="FF000000"/>
        <rFont val="Segoe UI"/>
        <family val="2"/>
        <charset val="238"/>
      </rPr>
      <t>t-1</t>
    </r>
    <r>
      <rPr>
        <sz val="11"/>
        <color rgb="FF000000"/>
        <rFont val="Segoe UI"/>
        <family val="2"/>
        <charset val="238"/>
      </rPr>
      <t>) pro rok xxxx-1 (rok t-1) v první plánové kalkulaci</t>
    </r>
  </si>
  <si>
    <r>
      <rPr>
        <sz val="11"/>
        <color rgb="FF000000"/>
        <rFont val="Segoe UI"/>
        <family val="2"/>
        <charset val="238"/>
      </rPr>
      <t>Hodnota přiměřeného zisku v pachtovném (nájemném)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t>
    </r>
  </si>
  <si>
    <r>
      <rPr>
        <sz val="11"/>
        <color rgb="FF000000"/>
        <rFont val="Segoe UI"/>
        <family val="2"/>
        <charset val="238"/>
      </rPr>
      <t>Index meziročního nárůstu zisku na 1 m</t>
    </r>
    <r>
      <rPr>
        <vertAlign val="superscript"/>
        <sz val="11"/>
        <color rgb="FF000000"/>
        <rFont val="Segoe UI"/>
        <family val="2"/>
        <charset val="238"/>
      </rPr>
      <t>3</t>
    </r>
    <r>
      <rPr>
        <sz val="11"/>
        <color rgb="FF000000"/>
        <rFont val="Segoe UI"/>
        <family val="2"/>
        <charset val="238"/>
      </rPr>
      <t xml:space="preserve"> je maximální možný meziroční nárůst zisku a odpovídá vztahu 
PZ</t>
    </r>
    <r>
      <rPr>
        <vertAlign val="subscript"/>
        <sz val="11"/>
        <color rgb="FF000000"/>
        <rFont val="Segoe UI"/>
        <family val="2"/>
        <charset val="238"/>
      </rPr>
      <t>t</t>
    </r>
    <r>
      <rPr>
        <sz val="11"/>
        <color rgb="FF000000"/>
        <rFont val="Segoe UI"/>
        <family val="2"/>
        <charset val="238"/>
      </rPr>
      <t xml:space="preserve"> / PZ</t>
    </r>
    <r>
      <rPr>
        <vertAlign val="subscript"/>
        <sz val="11"/>
        <color rgb="FF000000"/>
        <rFont val="Segoe UI"/>
        <family val="2"/>
        <charset val="238"/>
      </rPr>
      <t>t-1</t>
    </r>
    <r>
      <rPr>
        <sz val="11"/>
        <color rgb="FF000000"/>
        <rFont val="Segoe UI"/>
        <family val="2"/>
        <charset val="238"/>
      </rPr>
      <t xml:space="preserve"> ≤ 1,07,
kde
t-1 je rok přecházející roku t, pro který nebo za který se zpracovává kalkulace,
PZt je hodnota přiměřeného zisku na 1 m</t>
    </r>
    <r>
      <rPr>
        <vertAlign val="superscript"/>
        <sz val="11"/>
        <color rgb="FF000000"/>
        <rFont val="Segoe UI"/>
        <family val="2"/>
        <charset val="238"/>
      </rPr>
      <t>3</t>
    </r>
    <r>
      <rPr>
        <sz val="11"/>
        <color rgb="FF000000"/>
        <rFont val="Segoe UI"/>
        <family val="2"/>
        <charset val="238"/>
      </rPr>
      <t xml:space="preserve"> v roce t dle plánové kalkulace,
PZt-1 je hodnota přiměřeného zisku na 1 m</t>
    </r>
    <r>
      <rPr>
        <vertAlign val="superscript"/>
        <sz val="11"/>
        <color rgb="FF000000"/>
        <rFont val="Segoe UI"/>
        <family val="2"/>
        <charset val="238"/>
      </rPr>
      <t>3</t>
    </r>
    <r>
      <rPr>
        <sz val="11"/>
        <color rgb="FF000000"/>
        <rFont val="Segoe UI"/>
        <family val="2"/>
        <charset val="238"/>
      </rPr>
      <t xml:space="preserve"> v první plánové kalkulaci pro rok t-1 dle plánové kalkulace. </t>
    </r>
  </si>
  <si>
    <r>
      <rPr>
        <sz val="11"/>
        <rFont val="Segoe UI"/>
        <family val="2"/>
        <charset val="238"/>
      </rP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</si>
  <si>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rPr>
        <sz val="11"/>
        <color rgb="FF000000"/>
        <rFont val="Segoe UI"/>
        <family val="2"/>
        <charset val="238"/>
      </rPr>
      <t>Hodnota zisku s uplatněním limitu meziročního nárůstu přiměřeného zisku podle bodu (5) písm. b) tohoto výměru je součinem hodnoty přiměřeného zisku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</si>
  <si>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</si>
  <si>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</si>
  <si>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14 = Min (ř. 11, ř. 13)
V případě, že meziroční nárůst zisku v pachtovném (nájemném) v ř. 13 nebylo možno vypočítat nebo dosahuje záporných hodnot, pak se přiměřený zisk dle bodu (5) tohoto výměru v ř. 14 počítá pouze z ř. 11.</t>
  </si>
  <si>
    <t>Výše kalkulačního zisku či ztráty v pachtovném (nájemném), která byla promítnuta do kalkulace pro rok xxxx (t).</t>
  </si>
  <si>
    <t>Tabulka č. 1 Přílohy č. 4 k výměru MF č. 01/VODA/2022</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</si>
  <si>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</si>
  <si>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</si>
  <si>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rPr>
        <sz val="11"/>
        <color rgb="FF000000"/>
        <rFont val="Segoe UI"/>
        <family val="2"/>
        <charset val="238"/>
      </rPr>
      <t>Zisk zajišťující návratnost kapitálu provozovatele (Z</t>
    </r>
    <r>
      <rPr>
        <vertAlign val="subscript"/>
        <sz val="11"/>
        <color rgb="FF000000"/>
        <rFont val="Segoe UI"/>
        <family val="2"/>
        <charset val="238"/>
      </rPr>
      <t>NKP</t>
    </r>
    <r>
      <rPr>
        <sz val="11"/>
        <color rgb="FF000000"/>
        <rFont val="Segoe UI"/>
        <family val="2"/>
        <charset val="238"/>
      </rPr>
      <t>)</t>
    </r>
  </si>
  <si>
    <r>
      <rPr>
        <sz val="11"/>
        <color rgb="FF000000"/>
        <rFont val="Segoe UI"/>
        <family val="2"/>
        <charset val="238"/>
      </rPr>
      <t>Vypočtená výše přiměřeného zisku Z</t>
    </r>
    <r>
      <rPr>
        <vertAlign val="subscript"/>
        <sz val="11"/>
        <color rgb="FF000000"/>
        <rFont val="Segoe UI"/>
        <family val="2"/>
        <charset val="238"/>
      </rPr>
      <t>NKP</t>
    </r>
    <r>
      <rPr>
        <sz val="11"/>
        <color rgb="FF000000"/>
        <rFont val="Segoe UI"/>
        <family val="2"/>
        <charset val="238"/>
      </rPr>
      <t xml:space="preserve"> v kalkulaci zajišťující návratnost kapitálu provozovatele dle bodu (5) písm. a) 6. odstavce tohoto výměru</t>
    </r>
  </si>
  <si>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</si>
  <si>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</si>
  <si>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rPr>
        <sz val="11"/>
        <color rgb="FF000000"/>
        <rFont val="Segoe UI"/>
        <family val="2"/>
        <charset val="238"/>
      </rPr>
      <t>Vypočtená výše přiměřeného zisku Z</t>
    </r>
    <r>
      <rPr>
        <vertAlign val="subscript"/>
        <sz val="11"/>
        <color rgb="FF000000"/>
        <rFont val="Segoe UI"/>
        <family val="2"/>
        <charset val="238"/>
      </rPr>
      <t>NKV</t>
    </r>
    <r>
      <rPr>
        <sz val="11"/>
        <color rgb="FF000000"/>
        <rFont val="Segoe UI"/>
        <family val="2"/>
        <charset val="238"/>
      </rPr>
      <t xml:space="preserve"> v kalkulaci zajišťující návratnost kapitálu vlastníka dle bodu (5) písm. a) 5. odstavce tohoto výměru.</t>
    </r>
  </si>
  <si>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</si>
  <si>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Rozdíl mezi prokazatelně vynaloženými prostředky na nákup společnosti a výší vlastního kapitálu společnosti v čase nákupu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</si>
  <si>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</si>
  <si>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</si>
  <si>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</si>
  <si>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</si>
  <si>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</si>
  <si>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</si>
  <si>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r>
      <rPr>
        <sz val="11"/>
        <color rgb="FF000000"/>
        <rFont val="Segoe UI"/>
        <family val="2"/>
        <charset val="238"/>
      </rPr>
      <t>Hodnota přiměřeného zisku na 1 m</t>
    </r>
    <r>
      <rPr>
        <vertAlign val="superscript"/>
        <sz val="11"/>
        <color rgb="FF000000"/>
        <rFont val="Segoe UI"/>
        <family val="2"/>
        <charset val="238"/>
      </rPr>
      <t xml:space="preserve">3 </t>
    </r>
    <r>
      <rPr>
        <sz val="11"/>
        <color rgb="FF000000"/>
        <rFont val="Segoe UI"/>
        <family val="2"/>
        <charset val="238"/>
      </rPr>
      <t>(PZ</t>
    </r>
    <r>
      <rPr>
        <vertAlign val="subscript"/>
        <sz val="11"/>
        <color rgb="FF000000"/>
        <rFont val="Segoe UI"/>
        <family val="2"/>
        <charset val="238"/>
      </rPr>
      <t>t-1</t>
    </r>
    <r>
      <rPr>
        <sz val="11"/>
        <color rgb="FF000000"/>
        <rFont val="Segoe UI"/>
        <family val="2"/>
        <charset val="238"/>
      </rPr>
      <t>) pro rok xxxx-1 (rok t-1) v první plánové kalkulaci</t>
    </r>
  </si>
  <si>
    <t>ř. 6 = ř. 6 v tabulce č. 2 v příloze č. 2 k výměru MF (Plánová kalkulace)</t>
  </si>
  <si>
    <r>
      <rPr>
        <sz val="11"/>
        <color rgb="FF000000"/>
        <rFont val="Segoe UI"/>
        <family val="2"/>
        <charset val="238"/>
      </rPr>
      <t>Index meziročního nárůstu zisku na 1 m</t>
    </r>
    <r>
      <rPr>
        <vertAlign val="superscript"/>
        <sz val="11"/>
        <color rgb="FF000000"/>
        <rFont val="Segoe UI"/>
        <family val="2"/>
        <charset val="238"/>
      </rPr>
      <t>3</t>
    </r>
    <r>
      <rPr>
        <sz val="11"/>
        <color rgb="FF000000"/>
        <rFont val="Segoe UI"/>
        <family val="2"/>
        <charset val="238"/>
      </rPr>
      <t xml:space="preserve"> je maximální možný meziroční nárůst zisku a odpovídá vztahu 
PZ</t>
    </r>
    <r>
      <rPr>
        <vertAlign val="subscript"/>
        <sz val="11"/>
        <color rgb="FF000000"/>
        <rFont val="Segoe UI"/>
        <family val="2"/>
        <charset val="238"/>
      </rPr>
      <t>t</t>
    </r>
    <r>
      <rPr>
        <sz val="11"/>
        <color rgb="FF000000"/>
        <rFont val="Segoe UI"/>
        <family val="2"/>
        <charset val="238"/>
      </rPr>
      <t xml:space="preserve"> / PZ</t>
    </r>
    <r>
      <rPr>
        <vertAlign val="subscript"/>
        <sz val="11"/>
        <color rgb="FF000000"/>
        <rFont val="Segoe UI"/>
        <family val="2"/>
        <charset val="238"/>
      </rPr>
      <t>t-1</t>
    </r>
    <r>
      <rPr>
        <sz val="11"/>
        <color rgb="FF000000"/>
        <rFont val="Segoe UI"/>
        <family val="2"/>
        <charset val="238"/>
      </rPr>
      <t xml:space="preserve"> ≤ 1,07, 
kde
t-1 je rok přecházející roku t, pro který nebo za který se zpracovává kalkulace,
PZt je hodnota přiměřeného zisku na 1 m</t>
    </r>
    <r>
      <rPr>
        <vertAlign val="superscript"/>
        <sz val="11"/>
        <color rgb="FF000000"/>
        <rFont val="Segoe UI"/>
        <family val="2"/>
        <charset val="238"/>
      </rPr>
      <t>3</t>
    </r>
    <r>
      <rPr>
        <sz val="11"/>
        <color rgb="FF000000"/>
        <rFont val="Segoe UI"/>
        <family val="2"/>
        <charset val="238"/>
      </rPr>
      <t xml:space="preserve"> v roce t dle vyrovnávací kalkulace,
PZt-1 je hodnota přiměřeného zisku na 1 m</t>
    </r>
    <r>
      <rPr>
        <vertAlign val="superscript"/>
        <sz val="11"/>
        <color rgb="FF000000"/>
        <rFont val="Segoe UI"/>
        <family val="2"/>
        <charset val="238"/>
      </rPr>
      <t>3</t>
    </r>
    <r>
      <rPr>
        <sz val="11"/>
        <color rgb="FF000000"/>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</si>
  <si>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</si>
  <si>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rPr>
        <sz val="11"/>
        <color rgb="FF000000"/>
        <rFont val="Segoe UI"/>
        <family val="2"/>
        <charset val="238"/>
      </rPr>
      <t>Hodnota zisku s uplatněním limitu meziročního nárůstu přiměřeného zisku podle bodu (5) písm. b) tohoto výměru je součinem hodnoty přiměřeného zisku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</si>
  <si>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</si>
  <si>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</si>
  <si>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Výše kalkulačního zisku či ztráty, která byla promítnuta do kalkulace pro rok xxxx (t)</t>
  </si>
  <si>
    <t>ř. 8 = ř. Y z Tabulky č. 2 přílohy č. 2 výměru (tj. dle přílohy č. 20 vyhlášky č. 428/2001 Sb. platné od 30. června 2021 ve znění účinném od 1. ledna 2024.)</t>
  </si>
  <si>
    <t>Tabulka č. 2 Přílohy č. 4 k výměru MF č. 01/VODA/2022</t>
  </si>
  <si>
    <t>Reprodukční hodnota infrastrukturního majetku, který vlastník propachtovává (pronajímá)</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</si>
  <si>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</si>
  <si>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Zisk uplatněný v pachtovném (nájemném) zajišťující návratnost kapitálu vlastníka infrastrukturního majetku podle bodu (5) písm. a) 5. odstavce tohoto výměru.</t>
  </si>
  <si>
    <t>ř. 9.2 = ř. 9 * ř. 9.1</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</si>
  <si>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</si>
  <si>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</si>
  <si>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</si>
  <si>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r>
      <rPr>
        <sz val="11"/>
        <color rgb="FF000000"/>
        <rFont val="Segoe UI"/>
        <family val="2"/>
        <charset val="238"/>
      </rPr>
      <t>Hodnota přiměřeného zisku v pachtovném (nájemném)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t>
    </r>
  </si>
  <si>
    <t xml:space="preserve">ř. 12 = ř. 12 z Tabulky č. 2 v  příloze č. 2 k výměru MF (Plánová kalkulace) </t>
  </si>
  <si>
    <r>
      <rPr>
        <sz val="11"/>
        <color rgb="FF000000"/>
        <rFont val="Segoe UI"/>
        <family val="2"/>
        <charset val="238"/>
      </rPr>
      <t>Index meziročního nárůstu zisku na 1 m</t>
    </r>
    <r>
      <rPr>
        <vertAlign val="superscript"/>
        <sz val="11"/>
        <color rgb="FF000000"/>
        <rFont val="Segoe UI"/>
        <family val="2"/>
        <charset val="238"/>
      </rPr>
      <t>3</t>
    </r>
    <r>
      <rPr>
        <sz val="11"/>
        <color rgb="FF000000"/>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rgb="FF000000"/>
        <rFont val="Segoe UI"/>
        <family val="2"/>
        <charset val="238"/>
      </rPr>
      <t>3</t>
    </r>
    <r>
      <rPr>
        <sz val="11"/>
        <color rgb="FF000000"/>
        <rFont val="Segoe UI"/>
        <family val="2"/>
        <charset val="238"/>
      </rPr>
      <t xml:space="preserve"> v roce t dle vyrovnávací kalkulace,
PZt-1 je hodnota přiměřeného zisku na 1 m</t>
    </r>
    <r>
      <rPr>
        <vertAlign val="superscript"/>
        <sz val="11"/>
        <color rgb="FF000000"/>
        <rFont val="Segoe UI"/>
        <family val="2"/>
        <charset val="238"/>
      </rPr>
      <t>3</t>
    </r>
    <r>
      <rPr>
        <sz val="11"/>
        <color rgb="FF000000"/>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</si>
  <si>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</si>
  <si>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rPr>
        <sz val="11"/>
        <color rgb="FF000000"/>
        <rFont val="Segoe UI"/>
        <family val="2"/>
        <charset val="238"/>
      </rPr>
      <t>Hodnota zisku s uplatněním limitu meziročního nárůstu přiměřeného zisku podle bodu (5) písm. b) tohoto výměru je součinem hodnoty přiměřeného zisku na 1 m</t>
    </r>
    <r>
      <rPr>
        <vertAlign val="superscript"/>
        <sz val="11"/>
        <color rgb="FF000000"/>
        <rFont val="Segoe UI"/>
        <family val="2"/>
        <charset val="238"/>
      </rPr>
      <t>3</t>
    </r>
    <r>
      <rPr>
        <sz val="11"/>
        <color rgb="FF000000"/>
        <rFont val="Segoe UI"/>
        <family val="2"/>
        <charset val="238"/>
      </rPr>
      <t xml:space="preserve"> (PZ</t>
    </r>
    <r>
      <rPr>
        <vertAlign val="subscript"/>
        <sz val="11"/>
        <color rgb="FF000000"/>
        <rFont val="Segoe UI"/>
        <family val="2"/>
        <charset val="238"/>
      </rPr>
      <t>t-1</t>
    </r>
    <r>
      <rPr>
        <sz val="11"/>
        <color rgb="FF000000"/>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</si>
  <si>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</si>
  <si>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</si>
  <si>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14 = Min (ř. 11, ř. 13)
V případě, že meziroční nárůst zisku v ř. 13 nebylo možno vypočítat nebo dosahuje záporných hodnot, pak se přiměřený zisk dle bodu (5) tohoto výměru v ř. 14 počítá pouze z ř. 11.</t>
  </si>
  <si>
    <t>Výše skutečně realizovaného zisku či ztráty v pachtovném (nájemném), v roce xxxx (t).</t>
  </si>
  <si>
    <t>ř. 15 = ř. 4.4.5 z Tabulky č. 3 přílohy č. 3 výměru MF (tj. dle přílohy č. 20 vyhlášky č. 428/2001 Sb. platné od 30. června 2021 ve znění účinném od 1. ledna 2024.)</t>
  </si>
  <si>
    <t>Formulář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</si>
</sst>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
    <numFmt numFmtId="165" formatCode="#,##0.000000"/>
    <numFmt numFmtId="166" formatCode="0.00,%"/>
    <numFmt numFmtId="167" formatCode="0,%"/>
    <numFmt numFmtId="168" formatCode="000,000,000"/>
    <numFmt numFmtId="169" formatCode="d/m/yyyy"/>
  </numFmts>
  <fonts count="56" x14ac:knownFonts="1">
    <font>
      <sz val="10"/>
      <name val="Arial"/>
      <family val="2"/>
      <charset val="238"/>
    </font>
    <font>
      <sz val="11"/>
      <color rgb="FF000000"/>
      <name val="Segoe UI"/>
      <family val="2"/>
      <charset val="238"/>
    </font>
    <font>
      <u/>
      <sz val="12"/>
      <color rgb="FF000000"/>
      <name val="Segoe UI"/>
      <family val="2"/>
      <charset val="238"/>
    </font>
    <font>
      <u/>
      <sz val="11"/>
      <color rgb="FF000000"/>
      <name val="Segoe UI"/>
      <family val="2"/>
      <charset val="238"/>
    </font>
    <font>
      <sz val="11"/>
      <color rgb="FF000000"/>
      <name val="Wingdings"/>
      <family val="2"/>
      <charset val="2"/>
    </font>
    <font>
      <b/>
      <sz val="11"/>
      <color rgb="FF000000"/>
      <name val="Segoe UI"/>
      <family val="2"/>
      <charset val="238"/>
    </font>
    <font>
      <sz val="11"/>
      <name val="Wingdings"/>
      <family val="2"/>
      <charset val="2"/>
    </font>
    <font>
      <sz val="11"/>
      <name val="Segoe UI"/>
      <family val="2"/>
      <charset val="238"/>
    </font>
    <font>
      <b/>
      <sz val="11"/>
      <name val="Segoe UI"/>
      <family val="2"/>
      <charset val="238"/>
    </font>
    <font>
      <sz val="11"/>
      <color rgb="FF000000"/>
      <name val="Calibri"/>
      <family val="2"/>
      <charset val="238"/>
    </font>
    <font>
      <sz val="10"/>
      <name val="Segoe UI"/>
      <family val="2"/>
      <charset val="238"/>
    </font>
    <font>
      <sz val="11"/>
      <color rgb="FFFF0000"/>
      <name val="Calibri"/>
      <family val="2"/>
      <charset val="238"/>
    </font>
    <font>
      <b/>
      <sz val="30"/>
      <name val="Segoe UI"/>
      <family val="2"/>
      <charset val="238"/>
    </font>
    <font>
      <sz val="10"/>
      <color rgb="FF808080"/>
      <name val="Segoe UI"/>
      <family val="2"/>
      <charset val="238"/>
    </font>
    <font>
      <b/>
      <sz val="12"/>
      <name val="Segoe UI"/>
      <family val="2"/>
      <charset val="238"/>
    </font>
    <font>
      <b/>
      <sz val="12"/>
      <color rgb="FF000000"/>
      <name val="Segoe UI"/>
      <family val="2"/>
      <charset val="238"/>
    </font>
    <font>
      <sz val="10"/>
      <color rgb="FF000000"/>
      <name val="Segoe UI"/>
      <family val="2"/>
      <charset val="238"/>
    </font>
    <font>
      <sz val="10"/>
      <color rgb="FFFF0000"/>
      <name val="Segoe UI"/>
      <family val="2"/>
      <charset val="238"/>
    </font>
    <font>
      <sz val="10"/>
      <name val="Wingdings"/>
      <family val="2"/>
      <charset val="2"/>
    </font>
    <font>
      <sz val="12"/>
      <color rgb="FF000000"/>
      <name val="Segoe UI"/>
      <family val="2"/>
      <charset val="238"/>
    </font>
    <font>
      <b/>
      <sz val="16"/>
      <color rgb="FF000000"/>
      <name val="Segoe UI"/>
      <family val="2"/>
      <charset val="238"/>
    </font>
    <font>
      <b/>
      <sz val="16"/>
      <name val="Segoe UI"/>
      <family val="2"/>
      <charset val="238"/>
    </font>
    <font>
      <sz val="12"/>
      <name val="Segoe UI"/>
      <family val="2"/>
      <charset val="238"/>
    </font>
    <font>
      <b/>
      <sz val="10"/>
      <name val="Segoe UI"/>
      <family val="2"/>
      <charset val="238"/>
    </font>
    <font>
      <u/>
      <sz val="10"/>
      <color rgb="FF4F81BD"/>
      <name val="Segoe UI"/>
      <family val="2"/>
      <charset val="238"/>
    </font>
    <font>
      <sz val="9"/>
      <name val="Segoe UI"/>
      <family val="2"/>
      <charset val="238"/>
    </font>
    <font>
      <b/>
      <sz val="14"/>
      <color rgb="FF000000"/>
      <name val="Segoe UI"/>
      <family val="2"/>
      <charset val="238"/>
    </font>
    <font>
      <b/>
      <sz val="10"/>
      <color rgb="FF000000"/>
      <name val="Segoe UI"/>
      <family val="2"/>
      <charset val="238"/>
    </font>
    <font>
      <sz val="9"/>
      <color rgb="FF000000"/>
      <name val="Segoe UI"/>
      <family val="2"/>
      <charset val="238"/>
    </font>
    <font>
      <vertAlign val="superscript"/>
      <sz val="10"/>
      <color rgb="FF000000"/>
      <name val="Segoe UI"/>
      <family val="2"/>
      <charset val="238"/>
    </font>
    <font>
      <sz val="10"/>
      <color rgb="FF000000"/>
      <name val="Arial"/>
      <family val="2"/>
      <charset val="238"/>
    </font>
    <font>
      <sz val="10"/>
      <color rgb="FF000000"/>
      <name val="Calibri"/>
      <family val="2"/>
      <charset val="238"/>
    </font>
    <font>
      <i/>
      <sz val="10"/>
      <color rgb="FF4F81BD"/>
      <name val="Segoe UI"/>
      <family val="2"/>
      <charset val="238"/>
    </font>
    <font>
      <sz val="11"/>
      <color rgb="FFFF0000"/>
      <name val="Segoe UI"/>
      <family val="2"/>
      <charset val="238"/>
    </font>
    <font>
      <sz val="8"/>
      <color rgb="FFFF0000"/>
      <name val="Segoe UI"/>
      <family val="2"/>
      <charset val="238"/>
    </font>
    <font>
      <b/>
      <sz val="10"/>
      <color rgb="FF4F81BD"/>
      <name val="Segoe UI"/>
      <family val="2"/>
      <charset val="238"/>
    </font>
    <font>
      <sz val="10"/>
      <color rgb="FF4F81BD"/>
      <name val="Segoe UI"/>
      <family val="2"/>
      <charset val="238"/>
    </font>
    <font>
      <vertAlign val="subscript"/>
      <sz val="10"/>
      <name val="Segoe UI"/>
      <family val="2"/>
      <charset val="238"/>
    </font>
    <font>
      <vertAlign val="superscript"/>
      <sz val="10"/>
      <name val="Segoe UI"/>
      <family val="2"/>
      <charset val="238"/>
    </font>
    <font>
      <sz val="10"/>
      <color rgb="FF0000FF"/>
      <name val="Segoe UI"/>
      <family val="2"/>
      <charset val="238"/>
    </font>
    <font>
      <sz val="10"/>
      <color rgb="FFFF0000"/>
      <name val="Wingdings"/>
      <family val="2"/>
      <charset val="2"/>
    </font>
    <font>
      <sz val="12"/>
      <color rgb="FFFF0000"/>
      <name val="Segoe UI"/>
      <family val="2"/>
      <charset val="238"/>
    </font>
    <font>
      <b/>
      <sz val="11"/>
      <color rgb="FFFF0000"/>
      <name val="Segoe UI"/>
      <family val="2"/>
      <charset val="238"/>
    </font>
    <font>
      <b/>
      <sz val="10"/>
      <color rgb="FFFF0000"/>
      <name val="Segoe UI"/>
      <family val="2"/>
      <charset val="238"/>
    </font>
    <font>
      <sz val="11"/>
      <color rgb="FFFF0000"/>
      <name val="Wingdings"/>
      <family val="2"/>
      <charset val="2"/>
    </font>
    <font>
      <sz val="9"/>
      <color rgb="FFFF0000"/>
      <name val="Segoe UI"/>
      <family val="2"/>
      <charset val="238"/>
    </font>
    <font>
      <u/>
      <sz val="11"/>
      <color rgb="FF4F81BD"/>
      <name val="Calibri"/>
      <family val="2"/>
      <charset val="238"/>
    </font>
    <font>
      <b/>
      <sz val="14"/>
      <color rgb="FFFF0000"/>
      <name val="Segoe UI"/>
      <family val="2"/>
      <charset val="238"/>
    </font>
    <font>
      <sz val="6"/>
      <color rgb="FFFF0000"/>
      <name val="Segoe UI"/>
      <family val="2"/>
      <charset val="238"/>
    </font>
    <font>
      <sz val="28"/>
      <name val="Segoe UI"/>
      <family val="2"/>
      <charset val="238"/>
    </font>
    <font>
      <i/>
      <sz val="11"/>
      <color rgb="FF000000"/>
      <name val="Segoe UI"/>
      <family val="2"/>
      <charset val="238"/>
    </font>
    <font>
      <strike/>
      <sz val="11"/>
      <color rgb="FF000000"/>
      <name val="Segoe UI"/>
      <family val="2"/>
      <charset val="238"/>
    </font>
    <font>
      <vertAlign val="superscript"/>
      <sz val="11"/>
      <color rgb="FF000000"/>
      <name val="Segoe UI"/>
      <family val="2"/>
      <charset val="238"/>
    </font>
    <font>
      <strike/>
      <sz val="11"/>
      <color rgb="FFFF0000"/>
      <name val="Segoe UI"/>
      <family val="2"/>
      <charset val="238"/>
    </font>
    <font>
      <vertAlign val="subscript"/>
      <sz val="11"/>
      <color rgb="FF000000"/>
      <name val="Segoe UI"/>
      <family val="2"/>
      <charset val="238"/>
    </font>
    <font>
      <vertAlign val="superscript"/>
      <sz val="11"/>
      <name val="Segoe UI"/>
      <family val="2"/>
      <charset val="238"/>
    </font>
  </fonts>
  <fills count="8">
    <fill>
      <patternFill patternType="none"/>
    </fill>
    <fill>
      <patternFill patternType="gray125"/>
    </fill>
    <fill>
      <patternFill patternType="solid">
        <fgColor rgb="FFF2DCDB"/>
        <bgColor rgb="FFEBF1DE"/>
      </patternFill>
    </fill>
    <fill>
      <patternFill patternType="solid">
        <fgColor rgb="FFFFFFCC"/>
        <bgColor rgb="FFEBF1DE"/>
      </patternFill>
    </fill>
    <fill>
      <patternFill patternType="solid">
        <fgColor rgb="FFDBEEF4"/>
        <bgColor rgb="FFEBF1DE"/>
      </patternFill>
    </fill>
    <fill>
      <patternFill patternType="solid">
        <fgColor rgb="FFEBF1DE"/>
        <bgColor rgb="FFF2F2F2"/>
      </patternFill>
    </fill>
    <fill>
      <patternFill patternType="solid">
        <fgColor rgb="FFF2F2F2"/>
        <bgColor rgb="FFEBF1DE"/>
      </patternFill>
    </fill>
    <fill>
      <patternFill patternType="solid">
        <fgColor rgb="FFE6B9B8"/>
        <bgColor rgb="FFFF99CC"/>
      </patternFill>
    </fill>
  </fills>
  <borders count="7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thin">
        <color auto="1"/>
      </right>
      <top/>
      <bottom/>
      <diagonal/>
    </border>
  </borders>
  <cellStyleXfs count="1">
    <xf numFmtId="0" fontId="0" fillId="0" borderId="0"/>
  </cellStyleXfs>
  <cellXfs count="710">
    <xf numFmtId="0" fontId="0" fillId="0" borderId="0" xfId="0"/>
    <xf numFmtId="0" fontId="0" fillId="0" borderId="0" xfId="0" applyProtection="1">
      <protection locked="0"/>
    </xf>
    <xf numFmtId="0" fontId="1" fillId="0" borderId="0" xfId="0" applyFont="1" applyProtection="1">
      <protection locked="0"/>
    </xf>
    <xf numFmtId="0" fontId="0" fillId="0" borderId="1" xfId="0" applyBorder="1" applyProtection="1">
      <protection locked="0"/>
    </xf>
    <xf numFmtId="0" fontId="1" fillId="0" borderId="2"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1" fillId="2" borderId="1" xfId="0" applyFont="1" applyFill="1" applyBorder="1"/>
    <xf numFmtId="0" fontId="1" fillId="2" borderId="2" xfId="0" applyFont="1" applyFill="1" applyBorder="1"/>
    <xf numFmtId="0" fontId="0" fillId="2" borderId="2" xfId="0" applyFill="1" applyBorder="1"/>
    <xf numFmtId="0" fontId="0" fillId="2" borderId="4" xfId="0" applyFill="1" applyBorder="1"/>
    <xf numFmtId="0" fontId="2" fillId="2" borderId="3" xfId="0" applyFont="1" applyFill="1" applyBorder="1" applyAlignment="1">
      <alignment horizontal="left" vertical="top"/>
    </xf>
    <xf numFmtId="0" fontId="3" fillId="2" borderId="0" xfId="0" applyFont="1" applyFill="1"/>
    <xf numFmtId="0" fontId="1" fillId="2" borderId="0" xfId="0" applyFont="1" applyFill="1"/>
    <xf numFmtId="0" fontId="0" fillId="2" borderId="0" xfId="0" applyFill="1"/>
    <xf numFmtId="0" fontId="0" fillId="2" borderId="5" xfId="0" applyFill="1" applyBorder="1"/>
    <xf numFmtId="0" fontId="4" fillId="2" borderId="5" xfId="0" applyFont="1" applyFill="1" applyBorder="1" applyAlignment="1">
      <alignment horizontal="left" vertical="center" wrapText="1"/>
    </xf>
    <xf numFmtId="0" fontId="9" fillId="2" borderId="5" xfId="0" applyFont="1" applyFill="1" applyBorder="1"/>
    <xf numFmtId="0" fontId="10" fillId="0" borderId="0" xfId="0" applyFont="1"/>
    <xf numFmtId="0" fontId="11" fillId="0" borderId="0" xfId="0" applyFont="1" applyProtection="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5" fillId="0" borderId="0" xfId="0" applyFont="1" applyAlignment="1">
      <alignment horizontal="left" vertical="center"/>
    </xf>
    <xf numFmtId="0" fontId="1" fillId="0" borderId="0" xfId="0" applyFont="1" applyAlignment="1" applyProtection="1">
      <alignment horizontal="left" vertical="center" wrapText="1"/>
      <protection locked="0"/>
    </xf>
    <xf numFmtId="0" fontId="1" fillId="3" borderId="8" xfId="0" applyFont="1" applyFill="1" applyBorder="1" applyAlignment="1">
      <alignment horizontal="left"/>
    </xf>
    <xf numFmtId="0" fontId="7" fillId="0" borderId="0" xfId="0" applyFont="1" applyProtection="1">
      <protection locked="0"/>
    </xf>
    <xf numFmtId="0" fontId="1" fillId="0" borderId="0" xfId="0" applyFont="1" applyAlignment="1">
      <alignment horizontal="left"/>
    </xf>
    <xf numFmtId="0" fontId="7" fillId="0" borderId="0" xfId="0" applyFont="1" applyAlignment="1">
      <alignment horizontal="left"/>
    </xf>
    <xf numFmtId="0" fontId="1" fillId="0" borderId="1" xfId="0" applyFont="1" applyBorder="1" applyAlignment="1" applyProtection="1">
      <alignment horizontal="left"/>
      <protection locked="0"/>
    </xf>
    <xf numFmtId="0" fontId="1" fillId="0" borderId="4" xfId="0" applyFont="1" applyBorder="1" applyProtection="1">
      <protection locked="0"/>
    </xf>
    <xf numFmtId="0" fontId="0" fillId="0" borderId="4" xfId="0" applyBorder="1" applyProtection="1">
      <protection locked="0"/>
    </xf>
    <xf numFmtId="0" fontId="8" fillId="0" borderId="3" xfId="0" applyFont="1" applyBorder="1" applyAlignment="1">
      <alignment horizontal="left" vertical="center"/>
    </xf>
    <xf numFmtId="0" fontId="14" fillId="0" borderId="5" xfId="0" applyFont="1" applyBorder="1" applyAlignment="1">
      <alignment horizontal="right" vertical="center"/>
    </xf>
    <xf numFmtId="0" fontId="10" fillId="3" borderId="8" xfId="0" applyFont="1" applyFill="1" applyBorder="1" applyAlignment="1" applyProtection="1">
      <alignment vertical="center" wrapText="1"/>
      <protection locked="0"/>
    </xf>
    <xf numFmtId="0" fontId="1" fillId="0" borderId="5" xfId="0" applyFont="1" applyBorder="1" applyProtection="1">
      <protection locked="0"/>
    </xf>
    <xf numFmtId="0" fontId="0" fillId="0" borderId="5" xfId="0" applyBorder="1" applyProtection="1">
      <protection locked="0"/>
    </xf>
    <xf numFmtId="0" fontId="1" fillId="0" borderId="9" xfId="0" applyFont="1" applyBorder="1" applyAlignment="1" applyProtection="1">
      <alignment horizontal="left"/>
      <protection locked="0"/>
    </xf>
    <xf numFmtId="0" fontId="1" fillId="0" borderId="10" xfId="0" applyFont="1" applyBorder="1" applyProtection="1">
      <protection locked="0"/>
    </xf>
    <xf numFmtId="0" fontId="1" fillId="0" borderId="11" xfId="0" applyFont="1" applyBorder="1" applyProtection="1">
      <protection locked="0"/>
    </xf>
    <xf numFmtId="0" fontId="0" fillId="0" borderId="10" xfId="0" applyBorder="1" applyProtection="1">
      <protection locked="0"/>
    </xf>
    <xf numFmtId="0" fontId="0" fillId="0" borderId="11" xfId="0" applyBorder="1" applyProtection="1">
      <protection locked="0"/>
    </xf>
    <xf numFmtId="0" fontId="1" fillId="0" borderId="0" xfId="0" applyFont="1" applyAlignment="1" applyProtection="1">
      <alignment horizontal="left"/>
      <protection locked="0"/>
    </xf>
    <xf numFmtId="0" fontId="1" fillId="0" borderId="1" xfId="0" applyFont="1" applyBorder="1" applyProtection="1">
      <protection locked="0"/>
    </xf>
    <xf numFmtId="0" fontId="10" fillId="0" borderId="2" xfId="0" applyFont="1" applyBorder="1" applyAlignment="1">
      <alignment horizontal="center"/>
    </xf>
    <xf numFmtId="0" fontId="7" fillId="0" borderId="2" xfId="0" applyFont="1" applyBorder="1" applyAlignment="1" applyProtection="1">
      <alignment horizontal="center"/>
      <protection locked="0"/>
    </xf>
    <xf numFmtId="0" fontId="1" fillId="0" borderId="6" xfId="0" applyFont="1" applyBorder="1" applyProtection="1">
      <protection locked="0"/>
    </xf>
    <xf numFmtId="0" fontId="0" fillId="0" borderId="3" xfId="0" applyBorder="1" applyAlignment="1" applyProtection="1">
      <alignment vertical="center"/>
      <protection locked="0"/>
    </xf>
    <xf numFmtId="0" fontId="1" fillId="0" borderId="3" xfId="0" applyFont="1" applyBorder="1" applyAlignment="1" applyProtection="1">
      <alignment vertical="center"/>
      <protection locked="0"/>
    </xf>
    <xf numFmtId="0" fontId="14" fillId="0" borderId="0" xfId="0" applyFont="1" applyAlignment="1">
      <alignment horizontal="right" vertical="center"/>
    </xf>
    <xf numFmtId="164" fontId="7" fillId="3" borderId="12" xfId="0" applyNumberFormat="1" applyFont="1" applyFill="1" applyBorder="1" applyAlignment="1" applyProtection="1">
      <alignment horizontal="left" vertical="center" wrapText="1"/>
      <protection locked="0"/>
    </xf>
    <xf numFmtId="164" fontId="10" fillId="0" borderId="6" xfId="0" applyNumberFormat="1" applyFont="1" applyBorder="1" applyAlignment="1" applyProtection="1">
      <alignment horizontal="center" vertical="center" wrapText="1"/>
      <protection locked="0"/>
    </xf>
    <xf numFmtId="164" fontId="7" fillId="3" borderId="8"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5"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 fillId="0" borderId="3" xfId="0" applyFont="1" applyBorder="1" applyProtection="1">
      <protection locked="0"/>
    </xf>
    <xf numFmtId="0" fontId="10" fillId="0" borderId="0" xfId="0" applyFont="1" applyAlignment="1">
      <alignment horizontal="center"/>
    </xf>
    <xf numFmtId="0" fontId="7" fillId="0" borderId="0" xfId="0" applyFont="1" applyAlignment="1" applyProtection="1">
      <alignment horizontal="center"/>
      <protection locked="0"/>
    </xf>
    <xf numFmtId="0" fontId="10" fillId="0" borderId="13" xfId="0" applyFont="1" applyBorder="1" applyAlignment="1">
      <alignment horizontal="center"/>
    </xf>
    <xf numFmtId="0" fontId="15" fillId="0" borderId="0" xfId="0" applyFont="1" applyAlignment="1">
      <alignment horizontal="right" vertical="center"/>
    </xf>
    <xf numFmtId="0" fontId="1" fillId="0" borderId="0" xfId="0" applyFont="1" applyAlignment="1" applyProtection="1">
      <alignment horizontal="center"/>
      <protection locked="0"/>
    </xf>
    <xf numFmtId="0" fontId="1" fillId="0" borderId="0" xfId="0" applyFont="1" applyAlignment="1">
      <alignment horizontal="center"/>
    </xf>
    <xf numFmtId="164" fontId="7" fillId="3" borderId="14"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center" vertical="center"/>
      <protection locked="0"/>
    </xf>
    <xf numFmtId="164" fontId="7" fillId="3" borderId="14" xfId="0" applyNumberFormat="1" applyFont="1" applyFill="1" applyBorder="1" applyAlignment="1" applyProtection="1">
      <alignment horizontal="center" vertical="center" wrapText="1"/>
      <protection locked="0"/>
    </xf>
    <xf numFmtId="0" fontId="1" fillId="3" borderId="14" xfId="0" applyFont="1" applyFill="1" applyBorder="1" applyAlignment="1" applyProtection="1">
      <alignment vertical="center"/>
      <protection locked="0"/>
    </xf>
    <xf numFmtId="0" fontId="7" fillId="3" borderId="14" xfId="0" applyFont="1" applyFill="1" applyBorder="1" applyAlignment="1" applyProtection="1">
      <alignment horizontal="left" vertical="center"/>
      <protection locked="0"/>
    </xf>
    <xf numFmtId="0" fontId="1" fillId="3" borderId="14" xfId="0" applyFont="1" applyFill="1" applyBorder="1" applyProtection="1">
      <protection locked="0"/>
    </xf>
    <xf numFmtId="0" fontId="1" fillId="0" borderId="0" xfId="0" applyFont="1"/>
    <xf numFmtId="0" fontId="16" fillId="0" borderId="0" xfId="0" applyFont="1" applyAlignment="1">
      <alignment vertical="center"/>
    </xf>
    <xf numFmtId="0" fontId="1" fillId="4" borderId="0" xfId="0" applyFont="1" applyFill="1"/>
    <xf numFmtId="0" fontId="1" fillId="4" borderId="0" xfId="0" applyFont="1" applyFill="1" applyAlignment="1">
      <alignment horizontal="left"/>
    </xf>
    <xf numFmtId="0" fontId="16" fillId="4" borderId="0" xfId="0" applyFont="1" applyFill="1" applyAlignment="1">
      <alignment vertical="center"/>
    </xf>
    <xf numFmtId="0" fontId="17" fillId="4" borderId="0" xfId="0" applyFont="1" applyFill="1"/>
    <xf numFmtId="0" fontId="10" fillId="4" borderId="0" xfId="0" applyFont="1" applyFill="1"/>
    <xf numFmtId="0" fontId="2" fillId="2" borderId="1" xfId="0" applyFont="1" applyFill="1" applyBorder="1" applyAlignment="1">
      <alignment horizontal="left"/>
    </xf>
    <xf numFmtId="0" fontId="3" fillId="2" borderId="2" xfId="0" applyFont="1" applyFill="1" applyBorder="1"/>
    <xf numFmtId="0" fontId="3" fillId="2" borderId="4" xfId="0" applyFont="1" applyFill="1" applyBorder="1"/>
    <xf numFmtId="0" fontId="17" fillId="4" borderId="0" xfId="0" applyFont="1" applyFill="1" applyAlignment="1">
      <alignment vertical="center"/>
    </xf>
    <xf numFmtId="0" fontId="10" fillId="4" borderId="0" xfId="0" applyFont="1" applyFill="1" applyAlignment="1">
      <alignment vertical="top"/>
    </xf>
    <xf numFmtId="0" fontId="16" fillId="4" borderId="0" xfId="0" applyFont="1" applyFill="1" applyAlignment="1">
      <alignment vertical="center" wrapText="1"/>
    </xf>
    <xf numFmtId="0" fontId="18" fillId="4" borderId="0" xfId="0" applyFont="1" applyFill="1" applyAlignment="1">
      <alignment vertical="center" wrapText="1"/>
    </xf>
    <xf numFmtId="0" fontId="19" fillId="0" borderId="0" xfId="0" applyFont="1"/>
    <xf numFmtId="0" fontId="4" fillId="0" borderId="0" xfId="0" applyFont="1" applyAlignment="1">
      <alignment vertical="center" wrapText="1"/>
    </xf>
    <xf numFmtId="0" fontId="4" fillId="4" borderId="0" xfId="0" applyFont="1" applyFill="1" applyAlignment="1">
      <alignment horizontal="left" vertical="center" wrapText="1"/>
    </xf>
    <xf numFmtId="0" fontId="5" fillId="4" borderId="0" xfId="0" applyFont="1" applyFill="1" applyAlignment="1">
      <alignment horizontal="left" vertical="center"/>
    </xf>
    <xf numFmtId="0" fontId="0" fillId="4" borderId="0" xfId="0" applyFill="1"/>
    <xf numFmtId="0" fontId="1" fillId="0" borderId="8" xfId="0" applyFont="1" applyBorder="1" applyAlignment="1">
      <alignment horizontal="left"/>
    </xf>
    <xf numFmtId="0" fontId="16" fillId="4" borderId="0" xfId="0" applyFont="1" applyFill="1"/>
    <xf numFmtId="0" fontId="16" fillId="4" borderId="0" xfId="0" applyFont="1" applyFill="1" applyAlignment="1">
      <alignment horizontal="right"/>
    </xf>
    <xf numFmtId="0" fontId="1" fillId="4" borderId="2" xfId="0" applyFont="1" applyFill="1" applyBorder="1" applyAlignment="1">
      <alignment horizontal="left"/>
    </xf>
    <xf numFmtId="0" fontId="21" fillId="4" borderId="3" xfId="0" applyFont="1" applyFill="1" applyBorder="1" applyAlignment="1">
      <alignment horizontal="center" vertical="center" wrapText="1"/>
    </xf>
    <xf numFmtId="0" fontId="22" fillId="4" borderId="0" xfId="0" applyFont="1" applyFill="1" applyAlignment="1">
      <alignment horizontal="right" vertical="center" wrapText="1"/>
    </xf>
    <xf numFmtId="0" fontId="21" fillId="4" borderId="5"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2" fillId="4" borderId="10" xfId="0" applyFont="1" applyFill="1" applyBorder="1" applyAlignment="1">
      <alignment horizontal="right" vertical="center" wrapText="1"/>
    </xf>
    <xf numFmtId="0" fontId="22" fillId="4" borderId="10" xfId="0"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23" fillId="4" borderId="0" xfId="0" applyFont="1" applyFill="1" applyAlignment="1">
      <alignment vertical="center"/>
    </xf>
    <xf numFmtId="0" fontId="10" fillId="4" borderId="0" xfId="0" applyFont="1" applyFill="1" applyAlignment="1">
      <alignment horizontal="left" vertical="top" wrapText="1"/>
    </xf>
    <xf numFmtId="0" fontId="10" fillId="4" borderId="0" xfId="0" applyFont="1" applyFill="1" applyAlignment="1">
      <alignment vertical="center" wrapText="1"/>
    </xf>
    <xf numFmtId="0" fontId="24" fillId="4" borderId="0" xfId="0" applyFont="1" applyFill="1" applyAlignment="1">
      <alignment horizontal="center" vertical="center"/>
    </xf>
    <xf numFmtId="0" fontId="10" fillId="4" borderId="0" xfId="0" applyFont="1" applyFill="1" applyAlignment="1">
      <alignment horizontal="left" vertical="center" wrapText="1"/>
    </xf>
    <xf numFmtId="0" fontId="10" fillId="4" borderId="0" xfId="0" applyFont="1" applyFill="1" applyAlignment="1">
      <alignment horizontal="left" vertical="center" wrapText="1" indent="10"/>
    </xf>
    <xf numFmtId="0" fontId="10" fillId="4" borderId="0" xfId="0" applyFont="1" applyFill="1" applyAlignment="1">
      <alignment horizontal="center" vertical="center" wrapText="1"/>
    </xf>
    <xf numFmtId="0" fontId="23" fillId="4" borderId="19" xfId="0" applyFont="1" applyFill="1" applyBorder="1" applyAlignment="1" applyProtection="1">
      <alignment horizontal="center" vertical="center" wrapText="1"/>
      <protection locked="0"/>
    </xf>
    <xf numFmtId="0" fontId="23" fillId="4" borderId="20"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165" fontId="10" fillId="3" borderId="21" xfId="0" applyNumberFormat="1" applyFont="1" applyFill="1" applyBorder="1" applyAlignment="1" applyProtection="1">
      <alignment horizontal="right" vertical="center" indent="4"/>
      <protection locked="0"/>
    </xf>
    <xf numFmtId="165" fontId="10" fillId="3" borderId="22" xfId="0" applyNumberFormat="1" applyFont="1" applyFill="1" applyBorder="1" applyAlignment="1" applyProtection="1">
      <alignment horizontal="right" vertical="center" indent="4"/>
      <protection locked="0"/>
    </xf>
    <xf numFmtId="165" fontId="10" fillId="3" borderId="23" xfId="0" applyNumberFormat="1" applyFont="1" applyFill="1" applyBorder="1" applyAlignment="1" applyProtection="1">
      <alignment horizontal="right" vertical="center" indent="4"/>
      <protection locked="0"/>
    </xf>
    <xf numFmtId="165" fontId="10" fillId="3" borderId="24" xfId="0" applyNumberFormat="1" applyFont="1" applyFill="1" applyBorder="1" applyAlignment="1" applyProtection="1">
      <alignment horizontal="right" vertical="center" indent="4"/>
      <protection locked="0"/>
    </xf>
    <xf numFmtId="165" fontId="10" fillId="3" borderId="25" xfId="0" applyNumberFormat="1" applyFont="1" applyFill="1" applyBorder="1" applyAlignment="1" applyProtection="1">
      <alignment horizontal="right" vertical="center" indent="4"/>
      <protection locked="0"/>
    </xf>
    <xf numFmtId="165" fontId="10" fillId="3" borderId="26" xfId="0" applyNumberFormat="1" applyFont="1" applyFill="1" applyBorder="1" applyAlignment="1" applyProtection="1">
      <alignment horizontal="right" vertical="center" indent="4"/>
      <protection locked="0"/>
    </xf>
    <xf numFmtId="0" fontId="15" fillId="4" borderId="0" xfId="0" applyFont="1" applyFill="1" applyAlignment="1">
      <alignment horizontal="left" vertical="center"/>
    </xf>
    <xf numFmtId="0" fontId="27" fillId="4" borderId="27" xfId="0" applyFont="1" applyFill="1" applyBorder="1" applyAlignment="1" applyProtection="1">
      <alignment horizontal="center" vertical="center" wrapText="1"/>
      <protection locked="0"/>
    </xf>
    <xf numFmtId="0" fontId="27" fillId="4" borderId="20" xfId="0" applyFont="1" applyFill="1" applyBorder="1" applyAlignment="1" applyProtection="1">
      <alignment horizontal="center" vertical="center" wrapText="1"/>
      <protection locked="0"/>
    </xf>
    <xf numFmtId="0" fontId="27" fillId="4" borderId="14"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8" fillId="4" borderId="0" xfId="0" applyFont="1" applyFill="1"/>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0" borderId="0" xfId="0" applyFont="1"/>
    <xf numFmtId="0" fontId="16" fillId="4" borderId="31" xfId="0" applyFont="1" applyFill="1" applyBorder="1" applyAlignment="1">
      <alignment horizontal="left" vertical="center" wrapText="1"/>
    </xf>
    <xf numFmtId="0" fontId="16" fillId="4" borderId="2" xfId="0" applyFont="1" applyFill="1" applyBorder="1" applyAlignment="1">
      <alignment vertical="center" wrapText="1"/>
    </xf>
    <xf numFmtId="0" fontId="16" fillId="4" borderId="32" xfId="0" applyFont="1" applyFill="1" applyBorder="1" applyAlignment="1">
      <alignment horizontal="center" vertical="center" wrapText="1"/>
    </xf>
    <xf numFmtId="165" fontId="16" fillId="4" borderId="19" xfId="0" applyNumberFormat="1" applyFont="1" applyFill="1" applyBorder="1" applyAlignment="1">
      <alignment horizontal="right" vertical="center" wrapText="1" indent="4"/>
    </xf>
    <xf numFmtId="165" fontId="16" fillId="4" borderId="20" xfId="0" applyNumberFormat="1" applyFont="1" applyFill="1" applyBorder="1" applyAlignment="1">
      <alignment horizontal="right" vertical="center" wrapText="1" indent="4"/>
    </xf>
    <xf numFmtId="49" fontId="16" fillId="4" borderId="33" xfId="0" applyNumberFormat="1" applyFont="1" applyFill="1" applyBorder="1" applyAlignment="1">
      <alignment horizontal="left" vertical="center" wrapText="1"/>
    </xf>
    <xf numFmtId="0" fontId="16" fillId="4" borderId="0" xfId="0" applyFont="1" applyFill="1" applyAlignment="1">
      <alignment horizontal="left" vertical="center" wrapText="1" indent="1"/>
    </xf>
    <xf numFmtId="0" fontId="16" fillId="4" borderId="34" xfId="0" applyFont="1" applyFill="1" applyBorder="1" applyAlignment="1">
      <alignment horizontal="center" vertical="center" wrapText="1"/>
    </xf>
    <xf numFmtId="165" fontId="16" fillId="3" borderId="23" xfId="0" applyNumberFormat="1" applyFont="1" applyFill="1" applyBorder="1" applyAlignment="1" applyProtection="1">
      <alignment horizontal="right" vertical="center" wrapText="1" indent="4"/>
      <protection locked="0"/>
    </xf>
    <xf numFmtId="165" fontId="16" fillId="3" borderId="24" xfId="0" applyNumberFormat="1" applyFont="1" applyFill="1" applyBorder="1" applyAlignment="1" applyProtection="1">
      <alignment horizontal="right" vertical="center" wrapText="1" indent="4"/>
      <protection locked="0"/>
    </xf>
    <xf numFmtId="49" fontId="16" fillId="4" borderId="35" xfId="0" applyNumberFormat="1" applyFont="1" applyFill="1" applyBorder="1" applyAlignment="1">
      <alignment horizontal="left" vertical="center" wrapText="1"/>
    </xf>
    <xf numFmtId="0" fontId="16" fillId="4" borderId="10" xfId="0" applyFont="1" applyFill="1" applyBorder="1" applyAlignment="1">
      <alignment horizontal="left" vertical="center" wrapText="1" indent="1"/>
    </xf>
    <xf numFmtId="0" fontId="16" fillId="4" borderId="36" xfId="0" applyFont="1" applyFill="1" applyBorder="1" applyAlignment="1">
      <alignment horizontal="center" vertical="center" wrapText="1"/>
    </xf>
    <xf numFmtId="165" fontId="16" fillId="3" borderId="25" xfId="0" applyNumberFormat="1" applyFont="1" applyFill="1" applyBorder="1" applyAlignment="1" applyProtection="1">
      <alignment horizontal="right" vertical="center" wrapText="1" indent="4"/>
      <protection locked="0"/>
    </xf>
    <xf numFmtId="165" fontId="16" fillId="3" borderId="26" xfId="0" applyNumberFormat="1" applyFont="1" applyFill="1" applyBorder="1" applyAlignment="1" applyProtection="1">
      <alignment horizontal="right" vertical="center" wrapText="1" indent="4"/>
      <protection locked="0"/>
    </xf>
    <xf numFmtId="49" fontId="16" fillId="4" borderId="0" xfId="0" applyNumberFormat="1" applyFont="1" applyFill="1" applyAlignment="1">
      <alignment horizontal="left" vertical="center" wrapText="1" indent="1"/>
    </xf>
    <xf numFmtId="49" fontId="10" fillId="4" borderId="10" xfId="0" applyNumberFormat="1" applyFont="1" applyFill="1" applyBorder="1" applyAlignment="1">
      <alignment horizontal="left" vertical="center" wrapText="1" indent="1"/>
    </xf>
    <xf numFmtId="165" fontId="16" fillId="4" borderId="25" xfId="0" applyNumberFormat="1" applyFont="1" applyFill="1" applyBorder="1" applyAlignment="1">
      <alignment horizontal="right" vertical="center" wrapText="1" indent="4"/>
    </xf>
    <xf numFmtId="165" fontId="16" fillId="4" borderId="26" xfId="0" applyNumberFormat="1" applyFont="1" applyFill="1" applyBorder="1" applyAlignment="1">
      <alignment horizontal="right" vertical="center" wrapText="1" indent="4"/>
    </xf>
    <xf numFmtId="0" fontId="10" fillId="4" borderId="33" xfId="0" applyFont="1" applyFill="1" applyBorder="1" applyAlignment="1">
      <alignment horizontal="left" vertical="center" wrapText="1"/>
    </xf>
    <xf numFmtId="0" fontId="10" fillId="4" borderId="34" xfId="0" applyFont="1" applyFill="1" applyBorder="1" applyAlignment="1">
      <alignment horizontal="center" vertical="center" wrapText="1"/>
    </xf>
    <xf numFmtId="165" fontId="10" fillId="3" borderId="19" xfId="0" applyNumberFormat="1" applyFont="1" applyFill="1" applyBorder="1" applyAlignment="1" applyProtection="1">
      <alignment horizontal="right" vertical="center" wrapText="1" indent="4"/>
      <protection locked="0"/>
    </xf>
    <xf numFmtId="165" fontId="10" fillId="3" borderId="20" xfId="0" applyNumberFormat="1" applyFont="1" applyFill="1" applyBorder="1" applyAlignment="1" applyProtection="1">
      <alignment horizontal="right" vertical="center" wrapText="1" indent="4"/>
      <protection locked="0"/>
    </xf>
    <xf numFmtId="165" fontId="10" fillId="3" borderId="23" xfId="0" applyNumberFormat="1" applyFont="1" applyFill="1" applyBorder="1" applyAlignment="1" applyProtection="1">
      <alignment horizontal="right" vertical="center" wrapText="1" indent="4"/>
      <protection locked="0"/>
    </xf>
    <xf numFmtId="165" fontId="10" fillId="3" borderId="24" xfId="0" applyNumberFormat="1" applyFont="1" applyFill="1" applyBorder="1" applyAlignment="1" applyProtection="1">
      <alignment horizontal="right" vertical="center" wrapText="1" indent="4"/>
      <protection locked="0"/>
    </xf>
    <xf numFmtId="0" fontId="10" fillId="4" borderId="35" xfId="0" applyFont="1" applyFill="1" applyBorder="1" applyAlignment="1">
      <alignment horizontal="left" vertical="center" wrapText="1"/>
    </xf>
    <xf numFmtId="0" fontId="10" fillId="4" borderId="10" xfId="0" applyFont="1" applyFill="1" applyBorder="1" applyAlignment="1">
      <alignment vertical="center" wrapText="1"/>
    </xf>
    <xf numFmtId="0" fontId="10" fillId="4" borderId="36" xfId="0" applyFont="1" applyFill="1" applyBorder="1" applyAlignment="1">
      <alignment horizontal="center" vertical="center" wrapText="1"/>
    </xf>
    <xf numFmtId="165" fontId="10" fillId="3" borderId="25" xfId="0" applyNumberFormat="1" applyFont="1" applyFill="1" applyBorder="1" applyAlignment="1" applyProtection="1">
      <alignment horizontal="right" vertical="center" wrapText="1" indent="4"/>
      <protection locked="0"/>
    </xf>
    <xf numFmtId="165" fontId="10" fillId="3" borderId="26" xfId="0" applyNumberFormat="1" applyFont="1" applyFill="1" applyBorder="1" applyAlignment="1" applyProtection="1">
      <alignment horizontal="right" vertical="center" wrapText="1" indent="4"/>
      <protection locked="0"/>
    </xf>
    <xf numFmtId="0" fontId="10" fillId="4" borderId="2" xfId="0" applyFont="1" applyFill="1" applyBorder="1" applyAlignment="1">
      <alignment vertical="center" wrapText="1"/>
    </xf>
    <xf numFmtId="0" fontId="10" fillId="4" borderId="32" xfId="0" applyFont="1" applyFill="1" applyBorder="1" applyAlignment="1">
      <alignment horizontal="center" vertical="center" wrapText="1"/>
    </xf>
    <xf numFmtId="0" fontId="16" fillId="4" borderId="35" xfId="0" applyFont="1" applyFill="1" applyBorder="1" applyAlignment="1">
      <alignment horizontal="left" vertical="center" wrapText="1"/>
    </xf>
    <xf numFmtId="0" fontId="16" fillId="4" borderId="37" xfId="0" applyFont="1" applyFill="1" applyBorder="1" applyAlignment="1">
      <alignment vertical="center" wrapText="1"/>
    </xf>
    <xf numFmtId="0" fontId="16" fillId="4" borderId="38" xfId="0" applyFont="1" applyFill="1" applyBorder="1" applyAlignment="1">
      <alignment horizontal="center" vertical="center" wrapText="1"/>
    </xf>
    <xf numFmtId="165" fontId="16" fillId="4" borderId="9" xfId="0" applyNumberFormat="1" applyFont="1" applyFill="1" applyBorder="1" applyAlignment="1">
      <alignment horizontal="right" vertical="center" wrapText="1" indent="4"/>
    </xf>
    <xf numFmtId="165" fontId="16" fillId="4" borderId="39" xfId="0" applyNumberFormat="1" applyFont="1" applyFill="1" applyBorder="1" applyAlignment="1">
      <alignment horizontal="right" vertical="center" wrapText="1" indent="4"/>
    </xf>
    <xf numFmtId="0" fontId="27" fillId="4" borderId="0" xfId="0" applyFont="1" applyFill="1" applyAlignment="1">
      <alignment horizontal="left" vertical="center" wrapText="1"/>
    </xf>
    <xf numFmtId="0" fontId="27" fillId="4" borderId="0" xfId="0" applyFont="1" applyFill="1" applyAlignment="1">
      <alignment vertical="center" wrapText="1"/>
    </xf>
    <xf numFmtId="0" fontId="27" fillId="4" borderId="0" xfId="0" applyFont="1" applyFill="1" applyAlignment="1">
      <alignment horizontal="center" vertical="center" wrapText="1"/>
    </xf>
    <xf numFmtId="0" fontId="16" fillId="4" borderId="19" xfId="0" applyFont="1" applyFill="1" applyBorder="1" applyAlignment="1">
      <alignment horizontal="left" vertical="center" wrapText="1"/>
    </xf>
    <xf numFmtId="0" fontId="16" fillId="4" borderId="27" xfId="0" applyFont="1" applyFill="1" applyBorder="1" applyAlignment="1">
      <alignment vertical="center" wrapText="1"/>
    </xf>
    <xf numFmtId="0" fontId="16" fillId="4" borderId="40" xfId="0" applyFont="1" applyFill="1" applyBorder="1" applyAlignment="1">
      <alignment horizontal="center" vertical="center" wrapText="1"/>
    </xf>
    <xf numFmtId="0" fontId="16" fillId="3" borderId="19" xfId="0" applyFont="1" applyFill="1" applyBorder="1" applyAlignment="1" applyProtection="1">
      <alignment horizontal="right" vertical="center" wrapText="1" indent="4"/>
      <protection locked="0"/>
    </xf>
    <xf numFmtId="0" fontId="16" fillId="3" borderId="20" xfId="0" applyFont="1" applyFill="1" applyBorder="1" applyAlignment="1" applyProtection="1">
      <alignment horizontal="right" vertical="center" wrapText="1" indent="4"/>
      <protection locked="0"/>
    </xf>
    <xf numFmtId="0" fontId="16" fillId="4" borderId="23" xfId="0" applyFont="1" applyFill="1" applyBorder="1" applyAlignment="1">
      <alignment horizontal="left" vertical="center" wrapText="1"/>
    </xf>
    <xf numFmtId="0" fontId="16" fillId="4" borderId="14" xfId="0" applyFont="1" applyFill="1" applyBorder="1" applyAlignment="1">
      <alignment vertical="center" wrapText="1"/>
    </xf>
    <xf numFmtId="0" fontId="16" fillId="4" borderId="41" xfId="0" applyFont="1" applyFill="1" applyBorder="1" applyAlignment="1">
      <alignment horizontal="center" vertical="center" wrapText="1"/>
    </xf>
    <xf numFmtId="165" fontId="10" fillId="4" borderId="24" xfId="0" applyNumberFormat="1" applyFont="1" applyFill="1" applyBorder="1" applyAlignment="1">
      <alignment horizontal="center" vertical="center" wrapText="1"/>
    </xf>
    <xf numFmtId="0" fontId="10" fillId="4" borderId="0" xfId="0" applyFont="1" applyFill="1" applyAlignment="1">
      <alignment horizontal="center" vertical="center"/>
    </xf>
    <xf numFmtId="0" fontId="16" fillId="4" borderId="14" xfId="0" applyFont="1" applyFill="1" applyBorder="1" applyAlignment="1">
      <alignment horizontal="left" vertical="center" wrapText="1" indent="1"/>
    </xf>
    <xf numFmtId="165" fontId="10" fillId="4" borderId="23" xfId="0" applyNumberFormat="1" applyFont="1" applyFill="1" applyBorder="1" applyAlignment="1">
      <alignment horizontal="center" vertical="center" wrapText="1"/>
    </xf>
    <xf numFmtId="0" fontId="10" fillId="4" borderId="0" xfId="0" applyFont="1" applyFill="1" applyAlignment="1">
      <alignment vertical="center"/>
    </xf>
    <xf numFmtId="0" fontId="16" fillId="4" borderId="25" xfId="0" applyFont="1" applyFill="1" applyBorder="1" applyAlignment="1">
      <alignment horizontal="left" vertical="center" wrapText="1"/>
    </xf>
    <xf numFmtId="0" fontId="16" fillId="4" borderId="42" xfId="0" applyFont="1" applyFill="1" applyBorder="1" applyAlignment="1">
      <alignment vertical="center" wrapText="1"/>
    </xf>
    <xf numFmtId="0" fontId="16" fillId="4" borderId="43" xfId="0" applyFont="1" applyFill="1" applyBorder="1" applyAlignment="1">
      <alignment horizontal="center" vertical="center" wrapText="1"/>
    </xf>
    <xf numFmtId="0" fontId="30" fillId="4" borderId="0" xfId="0" applyFont="1" applyFill="1" applyAlignment="1">
      <alignment horizontal="left" vertical="center" indent="1"/>
    </xf>
    <xf numFmtId="0" fontId="5" fillId="4" borderId="0" xfId="0" applyFont="1" applyFill="1" applyAlignment="1">
      <alignment vertical="center"/>
    </xf>
    <xf numFmtId="0" fontId="31" fillId="4" borderId="0" xfId="0" applyFont="1" applyFill="1" applyAlignment="1">
      <alignment vertical="center"/>
    </xf>
    <xf numFmtId="0" fontId="27" fillId="4" borderId="0" xfId="0" applyFont="1" applyFill="1" applyAlignment="1">
      <alignment vertical="center"/>
    </xf>
    <xf numFmtId="0" fontId="16" fillId="4" borderId="2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21" xfId="0" applyFont="1" applyFill="1" applyBorder="1" applyAlignment="1">
      <alignment horizontal="left" vertical="center" wrapText="1"/>
    </xf>
    <xf numFmtId="0" fontId="16" fillId="4" borderId="44" xfId="0" applyFont="1" applyFill="1" applyBorder="1" applyAlignment="1">
      <alignment vertical="center" wrapText="1"/>
    </xf>
    <xf numFmtId="0" fontId="16" fillId="4" borderId="45" xfId="0" applyFont="1" applyFill="1" applyBorder="1" applyAlignment="1">
      <alignment horizontal="center" vertical="center" wrapText="1"/>
    </xf>
    <xf numFmtId="0" fontId="10" fillId="4" borderId="14" xfId="0" applyFont="1" applyFill="1" applyBorder="1" applyAlignment="1">
      <alignment vertical="center" wrapText="1"/>
    </xf>
    <xf numFmtId="165" fontId="16" fillId="4" borderId="23" xfId="0" applyNumberFormat="1" applyFont="1" applyFill="1" applyBorder="1" applyAlignment="1">
      <alignment horizontal="right" vertical="center" wrapText="1" indent="4"/>
    </xf>
    <xf numFmtId="165" fontId="16" fillId="4" borderId="24" xfId="0" applyNumberFormat="1" applyFont="1" applyFill="1" applyBorder="1" applyAlignment="1">
      <alignment horizontal="right" vertical="center" wrapText="1" indent="4"/>
    </xf>
    <xf numFmtId="0" fontId="17" fillId="4" borderId="0" xfId="0" applyFont="1" applyFill="1" applyAlignment="1">
      <alignment horizontal="left"/>
    </xf>
    <xf numFmtId="49" fontId="16" fillId="4" borderId="23" xfId="0" applyNumberFormat="1" applyFont="1" applyFill="1" applyBorder="1" applyAlignment="1">
      <alignment horizontal="left" vertical="center" wrapText="1"/>
    </xf>
    <xf numFmtId="49" fontId="16" fillId="4" borderId="14" xfId="0" applyNumberFormat="1" applyFont="1" applyFill="1" applyBorder="1" applyAlignment="1">
      <alignment vertical="center" wrapText="1"/>
    </xf>
    <xf numFmtId="4" fontId="16" fillId="4" borderId="23" xfId="0" applyNumberFormat="1" applyFont="1" applyFill="1" applyBorder="1" applyAlignment="1">
      <alignment horizontal="right" vertical="center" wrapText="1" indent="4"/>
    </xf>
    <xf numFmtId="4" fontId="16" fillId="4" borderId="24" xfId="0" applyNumberFormat="1" applyFont="1" applyFill="1" applyBorder="1" applyAlignment="1">
      <alignment horizontal="right" vertical="center" wrapText="1" indent="4"/>
    </xf>
    <xf numFmtId="165" fontId="10" fillId="4" borderId="46" xfId="0" applyNumberFormat="1" applyFont="1" applyFill="1" applyBorder="1" applyAlignment="1">
      <alignment horizontal="right" vertical="center" wrapText="1" indent="4"/>
    </xf>
    <xf numFmtId="165" fontId="10" fillId="4" borderId="24" xfId="0" applyNumberFormat="1" applyFont="1" applyFill="1" applyBorder="1" applyAlignment="1">
      <alignment horizontal="right" vertical="center" wrapText="1" indent="4"/>
    </xf>
    <xf numFmtId="0" fontId="33" fillId="0" borderId="0" xfId="0" applyFont="1"/>
    <xf numFmtId="165" fontId="16" fillId="4" borderId="46" xfId="0" applyNumberFormat="1" applyFont="1" applyFill="1" applyBorder="1" applyAlignment="1">
      <alignment horizontal="right" vertical="center" wrapText="1" indent="4"/>
    </xf>
    <xf numFmtId="0" fontId="16" fillId="4" borderId="23" xfId="0" applyFont="1" applyFill="1" applyBorder="1" applyAlignment="1">
      <alignment vertical="center" wrapText="1"/>
    </xf>
    <xf numFmtId="0" fontId="34" fillId="4" borderId="0" xfId="0" applyFont="1" applyFill="1"/>
    <xf numFmtId="4" fontId="16" fillId="3" borderId="23" xfId="0" applyNumberFormat="1" applyFont="1" applyFill="1" applyBorder="1" applyAlignment="1" applyProtection="1">
      <alignment horizontal="right" vertical="center" wrapText="1" indent="4"/>
      <protection locked="0"/>
    </xf>
    <xf numFmtId="4" fontId="16" fillId="3" borderId="24" xfId="0" applyNumberFormat="1" applyFont="1" applyFill="1" applyBorder="1" applyAlignment="1" applyProtection="1">
      <alignment horizontal="right" vertical="center" wrapText="1" indent="4"/>
      <protection locked="0"/>
    </xf>
    <xf numFmtId="4" fontId="16" fillId="4" borderId="25" xfId="0" applyNumberFormat="1" applyFont="1" applyFill="1" applyBorder="1" applyAlignment="1">
      <alignment horizontal="right" vertical="center" wrapText="1" indent="4"/>
    </xf>
    <xf numFmtId="4" fontId="16" fillId="4" borderId="26" xfId="0" applyNumberFormat="1" applyFont="1" applyFill="1" applyBorder="1" applyAlignment="1">
      <alignment horizontal="right" vertical="center" wrapText="1" indent="4"/>
    </xf>
    <xf numFmtId="0" fontId="35" fillId="4" borderId="0" xfId="0" applyFont="1" applyFill="1" applyAlignment="1">
      <alignment vertical="center" wrapText="1"/>
    </xf>
    <xf numFmtId="0" fontId="27" fillId="4" borderId="42"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49" fontId="16" fillId="4" borderId="19" xfId="0" applyNumberFormat="1" applyFont="1" applyFill="1" applyBorder="1" applyAlignment="1">
      <alignment horizontal="left" vertical="center" wrapText="1"/>
    </xf>
    <xf numFmtId="165" fontId="16" fillId="3" borderId="19" xfId="0" applyNumberFormat="1" applyFont="1" applyFill="1" applyBorder="1" applyAlignment="1" applyProtection="1">
      <alignment horizontal="right" vertical="center" wrapText="1" indent="4"/>
      <protection locked="0"/>
    </xf>
    <xf numFmtId="165" fontId="16" fillId="3" borderId="20" xfId="0" applyNumberFormat="1" applyFont="1" applyFill="1" applyBorder="1" applyAlignment="1" applyProtection="1">
      <alignment horizontal="right" vertical="center" wrapText="1" indent="4"/>
      <protection locked="0"/>
    </xf>
    <xf numFmtId="49" fontId="16" fillId="4" borderId="21" xfId="0" applyNumberFormat="1" applyFont="1" applyFill="1" applyBorder="1" applyAlignment="1">
      <alignment horizontal="left" vertical="center" wrapText="1"/>
    </xf>
    <xf numFmtId="49" fontId="16" fillId="4" borderId="44" xfId="0" applyNumberFormat="1" applyFont="1" applyFill="1" applyBorder="1" applyAlignment="1">
      <alignment horizontal="left" vertical="center" wrapText="1" indent="1"/>
    </xf>
    <xf numFmtId="49" fontId="16" fillId="4" borderId="14" xfId="0" applyNumberFormat="1" applyFont="1" applyFill="1" applyBorder="1" applyAlignment="1">
      <alignment horizontal="left" vertical="center" wrapText="1" indent="1"/>
    </xf>
    <xf numFmtId="49" fontId="16" fillId="4" borderId="25" xfId="0" applyNumberFormat="1" applyFont="1" applyFill="1" applyBorder="1" applyAlignment="1">
      <alignment horizontal="left" vertical="center" wrapText="1"/>
    </xf>
    <xf numFmtId="49" fontId="16" fillId="4" borderId="42" xfId="0" applyNumberFormat="1" applyFont="1" applyFill="1" applyBorder="1" applyAlignment="1">
      <alignment horizontal="left" vertical="center" wrapText="1"/>
    </xf>
    <xf numFmtId="0" fontId="33" fillId="4" borderId="0" xfId="0" applyFont="1" applyFill="1" applyAlignment="1">
      <alignment horizontal="left" vertical="top"/>
    </xf>
    <xf numFmtId="0" fontId="8" fillId="4" borderId="0" xfId="0" applyFont="1" applyFill="1" applyAlignment="1">
      <alignment horizontal="left" vertical="top" wrapText="1"/>
    </xf>
    <xf numFmtId="0" fontId="7" fillId="4" borderId="0" xfId="0" applyFont="1" applyFill="1" applyAlignment="1">
      <alignment horizontal="left" vertical="top"/>
    </xf>
    <xf numFmtId="0" fontId="23" fillId="4" borderId="0" xfId="0" applyFont="1" applyFill="1" applyAlignment="1">
      <alignment horizontal="left" vertical="center" wrapText="1"/>
    </xf>
    <xf numFmtId="0" fontId="8" fillId="4" borderId="0" xfId="0" applyFont="1" applyFill="1" applyAlignment="1">
      <alignment horizontal="right" vertical="top"/>
    </xf>
    <xf numFmtId="0" fontId="17" fillId="4" borderId="0" xfId="0" applyFont="1" applyFill="1" applyAlignment="1">
      <alignment horizontal="left" vertical="center"/>
    </xf>
    <xf numFmtId="0" fontId="27" fillId="4" borderId="14"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wrapText="1"/>
      <protection locked="0"/>
    </xf>
    <xf numFmtId="0" fontId="16" fillId="4" borderId="28" xfId="0" applyFont="1" applyFill="1" applyBorder="1" applyAlignment="1">
      <alignment horizontal="center" vertical="center" wrapText="1"/>
    </xf>
    <xf numFmtId="0" fontId="16" fillId="4" borderId="14" xfId="0" applyFont="1" applyFill="1" applyBorder="1" applyAlignment="1">
      <alignment horizontal="left" vertical="center" wrapText="1"/>
    </xf>
    <xf numFmtId="0" fontId="10" fillId="4" borderId="25" xfId="0" applyFont="1" applyFill="1" applyBorder="1" applyAlignment="1">
      <alignment vertical="center" wrapText="1"/>
    </xf>
    <xf numFmtId="0" fontId="10" fillId="3" borderId="25"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7" fillId="4" borderId="0" xfId="0" applyFont="1" applyFill="1"/>
    <xf numFmtId="0" fontId="7" fillId="4" borderId="0" xfId="0" applyFont="1" applyFill="1" applyAlignment="1">
      <alignment horizontal="right"/>
    </xf>
    <xf numFmtId="0" fontId="23" fillId="4" borderId="27" xfId="0" applyFont="1" applyFill="1" applyBorder="1" applyAlignment="1" applyProtection="1">
      <alignment horizontal="center" vertical="center" wrapText="1"/>
      <protection locked="0"/>
    </xf>
    <xf numFmtId="0" fontId="23" fillId="4" borderId="14"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36" fillId="4" borderId="0" xfId="0" applyFont="1" applyFill="1" applyAlignment="1">
      <alignment vertical="center"/>
    </xf>
    <xf numFmtId="49" fontId="10" fillId="4" borderId="19" xfId="0" applyNumberFormat="1" applyFont="1" applyFill="1" applyBorder="1" applyAlignment="1">
      <alignment horizontal="left" vertical="center" wrapText="1"/>
    </xf>
    <xf numFmtId="0" fontId="10" fillId="4" borderId="27" xfId="0" applyFont="1" applyFill="1" applyBorder="1" applyAlignment="1">
      <alignment vertical="center" wrapText="1"/>
    </xf>
    <xf numFmtId="0" fontId="10" fillId="4" borderId="40" xfId="0" applyFont="1" applyFill="1" applyBorder="1" applyAlignment="1">
      <alignment horizontal="center" vertical="center" wrapText="1"/>
    </xf>
    <xf numFmtId="49" fontId="10" fillId="4" borderId="23" xfId="0" applyNumberFormat="1"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41" xfId="0" applyFont="1" applyFill="1" applyBorder="1" applyAlignment="1">
      <alignment horizontal="center" vertical="center" wrapText="1"/>
    </xf>
    <xf numFmtId="166" fontId="10" fillId="4" borderId="23" xfId="0" applyNumberFormat="1" applyFont="1" applyFill="1" applyBorder="1" applyAlignment="1">
      <alignment horizontal="center" vertical="center" wrapText="1"/>
    </xf>
    <xf numFmtId="166" fontId="10" fillId="4" borderId="24" xfId="0" applyNumberFormat="1" applyFont="1" applyFill="1" applyBorder="1" applyAlignment="1">
      <alignment horizontal="center" vertical="center" wrapText="1"/>
    </xf>
    <xf numFmtId="165" fontId="1" fillId="0" borderId="0" xfId="0" applyNumberFormat="1" applyFont="1"/>
    <xf numFmtId="0" fontId="10" fillId="4" borderId="14" xfId="0" applyFont="1" applyFill="1" applyBorder="1" applyAlignment="1">
      <alignment wrapText="1"/>
    </xf>
    <xf numFmtId="165" fontId="10" fillId="3" borderId="51" xfId="0" applyNumberFormat="1" applyFont="1" applyFill="1" applyBorder="1" applyAlignment="1" applyProtection="1">
      <alignment horizontal="right" vertical="center" wrapText="1" indent="4"/>
      <protection locked="0"/>
    </xf>
    <xf numFmtId="167" fontId="10" fillId="4" borderId="23" xfId="0" applyNumberFormat="1" applyFont="1" applyFill="1" applyBorder="1" applyAlignment="1">
      <alignment horizontal="center" vertical="center" wrapText="1"/>
    </xf>
    <xf numFmtId="167" fontId="10" fillId="4" borderId="24" xfId="0" applyNumberFormat="1" applyFont="1" applyFill="1" applyBorder="1" applyAlignment="1">
      <alignment horizontal="center" vertical="center" wrapText="1"/>
    </xf>
    <xf numFmtId="49" fontId="10" fillId="4" borderId="25" xfId="0" applyNumberFormat="1" applyFont="1" applyFill="1" applyBorder="1" applyAlignment="1">
      <alignment horizontal="left" vertical="center" wrapText="1"/>
    </xf>
    <xf numFmtId="0" fontId="10" fillId="4" borderId="42" xfId="0" applyFont="1" applyFill="1" applyBorder="1" applyAlignment="1">
      <alignment vertical="center" wrapText="1"/>
    </xf>
    <xf numFmtId="0" fontId="10" fillId="4" borderId="43" xfId="0" applyFont="1" applyFill="1" applyBorder="1" applyAlignment="1">
      <alignment horizontal="center" vertical="center" wrapText="1"/>
    </xf>
    <xf numFmtId="165" fontId="16" fillId="4" borderId="52" xfId="0" applyNumberFormat="1" applyFont="1" applyFill="1" applyBorder="1" applyAlignment="1">
      <alignment horizontal="right" vertical="center" wrapText="1" indent="4"/>
    </xf>
    <xf numFmtId="49" fontId="10" fillId="4" borderId="19" xfId="0" applyNumberFormat="1" applyFont="1" applyFill="1" applyBorder="1" applyAlignment="1">
      <alignment vertical="center" wrapText="1"/>
    </xf>
    <xf numFmtId="49" fontId="10" fillId="4" borderId="23" xfId="0" applyNumberFormat="1" applyFont="1" applyFill="1" applyBorder="1" applyAlignment="1">
      <alignment vertical="center" wrapText="1"/>
    </xf>
    <xf numFmtId="0" fontId="1" fillId="4" borderId="41" xfId="0" applyFont="1" applyFill="1" applyBorder="1" applyAlignment="1">
      <alignment horizontal="center"/>
    </xf>
    <xf numFmtId="2" fontId="16" fillId="4" borderId="23" xfId="0" applyNumberFormat="1" applyFont="1" applyFill="1" applyBorder="1" applyAlignment="1">
      <alignment horizontal="center" vertical="center" wrapText="1"/>
    </xf>
    <xf numFmtId="2" fontId="16" fillId="4" borderId="24" xfId="0" applyNumberFormat="1" applyFont="1" applyFill="1" applyBorder="1" applyAlignment="1">
      <alignment horizontal="center" vertical="center" wrapText="1"/>
    </xf>
    <xf numFmtId="49" fontId="10" fillId="4" borderId="25" xfId="0" applyNumberFormat="1" applyFont="1" applyFill="1" applyBorder="1" applyAlignment="1">
      <alignment vertical="center" wrapText="1"/>
    </xf>
    <xf numFmtId="0" fontId="10" fillId="4" borderId="19" xfId="0" applyFont="1" applyFill="1" applyBorder="1" applyAlignment="1">
      <alignment horizontal="left" vertical="center" wrapText="1"/>
    </xf>
    <xf numFmtId="0" fontId="10" fillId="4" borderId="20" xfId="0" applyFont="1" applyFill="1" applyBorder="1" applyAlignment="1">
      <alignment horizontal="center" vertical="center" wrapText="1"/>
    </xf>
    <xf numFmtId="165" fontId="10" fillId="4" borderId="53" xfId="0" applyNumberFormat="1" applyFont="1" applyFill="1" applyBorder="1" applyAlignment="1">
      <alignment horizontal="right" vertical="center" wrapText="1" indent="4"/>
    </xf>
    <xf numFmtId="165" fontId="10" fillId="4" borderId="20" xfId="0" applyNumberFormat="1" applyFont="1" applyFill="1" applyBorder="1" applyAlignment="1">
      <alignment horizontal="right" vertical="center" wrapText="1" indent="4"/>
    </xf>
    <xf numFmtId="0" fontId="10" fillId="4" borderId="42" xfId="0" applyFont="1" applyFill="1" applyBorder="1"/>
    <xf numFmtId="0" fontId="33" fillId="4" borderId="0" xfId="0" applyFont="1" applyFill="1"/>
    <xf numFmtId="0" fontId="10" fillId="4" borderId="40" xfId="0" applyFont="1" applyFill="1" applyBorder="1" applyAlignment="1">
      <alignment vertical="center" wrapText="1"/>
    </xf>
    <xf numFmtId="0" fontId="10" fillId="4" borderId="41" xfId="0" applyFont="1" applyFill="1" applyBorder="1" applyAlignment="1">
      <alignment vertical="center" wrapText="1"/>
    </xf>
    <xf numFmtId="0" fontId="10" fillId="4" borderId="41" xfId="0" applyFont="1" applyFill="1" applyBorder="1" applyAlignment="1">
      <alignment horizontal="center" vertical="center"/>
    </xf>
    <xf numFmtId="166" fontId="10" fillId="4" borderId="23" xfId="0" applyNumberFormat="1" applyFont="1" applyFill="1" applyBorder="1" applyAlignment="1">
      <alignment horizontal="center" vertical="center"/>
    </xf>
    <xf numFmtId="166" fontId="10" fillId="4" borderId="24" xfId="0" applyNumberFormat="1" applyFont="1" applyFill="1" applyBorder="1" applyAlignment="1">
      <alignment horizontal="center" vertical="center"/>
    </xf>
    <xf numFmtId="165" fontId="10" fillId="4" borderId="23" xfId="0" applyNumberFormat="1" applyFont="1" applyFill="1" applyBorder="1" applyAlignment="1">
      <alignment horizontal="right" vertical="center" wrapText="1" indent="4"/>
    </xf>
    <xf numFmtId="0" fontId="10" fillId="4" borderId="0" xfId="0" applyFont="1" applyFill="1" applyAlignment="1">
      <alignment horizontal="left" vertical="center"/>
    </xf>
    <xf numFmtId="0" fontId="10" fillId="4" borderId="43" xfId="0" applyFont="1" applyFill="1" applyBorder="1" applyAlignment="1">
      <alignment vertical="center" wrapText="1"/>
    </xf>
    <xf numFmtId="0" fontId="10" fillId="4" borderId="43" xfId="0" applyFont="1" applyFill="1" applyBorder="1" applyAlignment="1">
      <alignment horizontal="center" vertical="center"/>
    </xf>
    <xf numFmtId="165" fontId="10" fillId="4" borderId="52" xfId="0" applyNumberFormat="1" applyFont="1" applyFill="1" applyBorder="1" applyAlignment="1">
      <alignment horizontal="right" vertical="center" wrapText="1" indent="4"/>
    </xf>
    <xf numFmtId="165" fontId="10" fillId="4" borderId="26" xfId="0" applyNumberFormat="1" applyFont="1" applyFill="1" applyBorder="1" applyAlignment="1">
      <alignment horizontal="right" vertical="center" wrapText="1" indent="4"/>
    </xf>
    <xf numFmtId="0" fontId="24" fillId="4" borderId="0" xfId="0" applyFont="1" applyFill="1" applyAlignment="1">
      <alignment vertical="center"/>
    </xf>
    <xf numFmtId="165" fontId="10" fillId="3" borderId="19" xfId="0" applyNumberFormat="1" applyFont="1" applyFill="1" applyBorder="1" applyAlignment="1" applyProtection="1">
      <alignment horizontal="right" vertical="center" indent="4"/>
      <protection locked="0"/>
    </xf>
    <xf numFmtId="165" fontId="10" fillId="3" borderId="20" xfId="0" applyNumberFormat="1" applyFont="1" applyFill="1" applyBorder="1" applyAlignment="1" applyProtection="1">
      <alignment horizontal="right" vertical="center" indent="4"/>
      <protection locked="0"/>
    </xf>
    <xf numFmtId="2" fontId="16" fillId="4" borderId="23" xfId="0" applyNumberFormat="1" applyFont="1" applyFill="1" applyBorder="1" applyAlignment="1">
      <alignment horizontal="center" vertical="center"/>
    </xf>
    <xf numFmtId="2" fontId="16" fillId="4" borderId="24" xfId="0" applyNumberFormat="1" applyFont="1" applyFill="1" applyBorder="1" applyAlignment="1">
      <alignment horizontal="center" vertical="center"/>
    </xf>
    <xf numFmtId="165" fontId="10" fillId="4" borderId="25" xfId="0" applyNumberFormat="1" applyFont="1" applyFill="1" applyBorder="1" applyAlignment="1">
      <alignment horizontal="right" vertical="center" wrapText="1" indent="4"/>
    </xf>
    <xf numFmtId="0" fontId="10" fillId="4" borderId="40" xfId="0" applyFont="1" applyFill="1" applyBorder="1" applyAlignment="1">
      <alignment horizontal="center" vertical="center"/>
    </xf>
    <xf numFmtId="165" fontId="16" fillId="4" borderId="53" xfId="0" applyNumberFormat="1" applyFont="1" applyFill="1" applyBorder="1" applyAlignment="1">
      <alignment horizontal="right" vertical="center" wrapText="1" indent="4"/>
    </xf>
    <xf numFmtId="0" fontId="27" fillId="4" borderId="0" xfId="0" applyFont="1" applyFill="1" applyAlignment="1">
      <alignment horizontal="left" vertical="center"/>
    </xf>
    <xf numFmtId="0" fontId="10" fillId="4" borderId="0" xfId="0" applyFont="1" applyFill="1" applyAlignment="1">
      <alignment horizontal="left"/>
    </xf>
    <xf numFmtId="0" fontId="16" fillId="4" borderId="0" xfId="0" applyFont="1" applyFill="1" applyAlignment="1">
      <alignment horizontal="left" vertical="center"/>
    </xf>
    <xf numFmtId="0" fontId="17" fillId="0" borderId="0" xfId="0" applyFont="1"/>
    <xf numFmtId="0" fontId="40" fillId="4" borderId="0" xfId="0" applyFont="1" applyFill="1" applyAlignment="1">
      <alignment vertical="center" wrapText="1"/>
    </xf>
    <xf numFmtId="0" fontId="22" fillId="4" borderId="0" xfId="0" applyFont="1" applyFill="1" applyAlignment="1">
      <alignment horizontal="right" vertical="center" wrapText="1" indent="4"/>
    </xf>
    <xf numFmtId="0" fontId="1" fillId="4" borderId="3" xfId="0" applyFont="1" applyFill="1" applyBorder="1"/>
    <xf numFmtId="0" fontId="41" fillId="4" borderId="5" xfId="0" applyFont="1" applyFill="1" applyBorder="1" applyAlignment="1">
      <alignment vertical="center" wrapText="1"/>
    </xf>
    <xf numFmtId="0" fontId="42" fillId="4" borderId="9" xfId="0" applyFont="1" applyFill="1" applyBorder="1" applyAlignment="1">
      <alignment horizontal="center" vertical="center" wrapText="1"/>
    </xf>
    <xf numFmtId="0" fontId="1" fillId="4" borderId="10" xfId="0" applyFont="1" applyFill="1" applyBorder="1"/>
    <xf numFmtId="169" fontId="17" fillId="4" borderId="10" xfId="0" applyNumberFormat="1" applyFont="1" applyFill="1" applyBorder="1" applyAlignment="1" applyProtection="1">
      <alignment vertical="center" wrapText="1"/>
      <protection locked="0"/>
    </xf>
    <xf numFmtId="0" fontId="42" fillId="4" borderId="10" xfId="0" applyFont="1" applyFill="1" applyBorder="1" applyAlignment="1">
      <alignment horizontal="center" vertical="center" wrapText="1"/>
    </xf>
    <xf numFmtId="0" fontId="42" fillId="4" borderId="11" xfId="0" applyFont="1" applyFill="1" applyBorder="1" applyAlignment="1">
      <alignment horizontal="center" vertical="center" wrapText="1"/>
    </xf>
    <xf numFmtId="169" fontId="10" fillId="4" borderId="0" xfId="0" applyNumberFormat="1" applyFont="1" applyFill="1" applyAlignment="1" applyProtection="1">
      <alignment vertical="center" wrapText="1"/>
      <protection locked="0"/>
    </xf>
    <xf numFmtId="165" fontId="16" fillId="4" borderId="35" xfId="0" applyNumberFormat="1" applyFont="1" applyFill="1" applyBorder="1" applyAlignment="1">
      <alignment horizontal="right" vertical="center" wrapText="1" indent="4"/>
    </xf>
    <xf numFmtId="165" fontId="16" fillId="4" borderId="54" xfId="0" applyNumberFormat="1" applyFont="1" applyFill="1" applyBorder="1" applyAlignment="1">
      <alignment horizontal="right" vertical="center" wrapText="1" indent="4"/>
    </xf>
    <xf numFmtId="0" fontId="17" fillId="4" borderId="0" xfId="0" applyFont="1" applyFill="1" applyAlignment="1">
      <alignment horizontal="center" vertical="center"/>
    </xf>
    <xf numFmtId="0" fontId="43" fillId="4" borderId="0" xfId="0" applyFont="1" applyFill="1" applyAlignment="1">
      <alignment vertical="center"/>
    </xf>
    <xf numFmtId="0" fontId="43" fillId="4" borderId="0" xfId="0" applyFont="1" applyFill="1" applyAlignment="1">
      <alignment vertical="center" wrapText="1"/>
    </xf>
    <xf numFmtId="0" fontId="43" fillId="4" borderId="0" xfId="0" applyFont="1" applyFill="1" applyAlignment="1">
      <alignment horizontal="left" vertical="top" wrapText="1"/>
    </xf>
    <xf numFmtId="0" fontId="43" fillId="4" borderId="0" xfId="0" applyFont="1" applyFill="1" applyAlignment="1">
      <alignment horizontal="center" vertical="center"/>
    </xf>
    <xf numFmtId="165" fontId="10" fillId="3" borderId="23" xfId="0" applyNumberFormat="1" applyFont="1" applyFill="1" applyBorder="1" applyAlignment="1" applyProtection="1">
      <alignment horizontal="center" vertical="center" wrapText="1"/>
      <protection locked="0"/>
    </xf>
    <xf numFmtId="165" fontId="10" fillId="3" borderId="24" xfId="0" applyNumberFormat="1" applyFont="1" applyFill="1" applyBorder="1" applyAlignment="1" applyProtection="1">
      <alignment horizontal="center" vertical="center" wrapText="1"/>
      <protection locked="0"/>
    </xf>
    <xf numFmtId="0" fontId="10" fillId="4" borderId="24" xfId="0" applyFont="1" applyFill="1" applyBorder="1" applyAlignment="1">
      <alignment horizontal="center" vertical="center"/>
    </xf>
    <xf numFmtId="0" fontId="10" fillId="4" borderId="26" xfId="0" applyFont="1" applyFill="1" applyBorder="1" applyAlignment="1">
      <alignment horizontal="center" vertical="center"/>
    </xf>
    <xf numFmtId="0" fontId="16" fillId="0" borderId="0" xfId="0" applyFont="1" applyAlignment="1">
      <alignment horizontal="center" vertical="center"/>
    </xf>
    <xf numFmtId="0" fontId="7" fillId="5" borderId="0" xfId="0" applyFont="1" applyFill="1"/>
    <xf numFmtId="0" fontId="7" fillId="5" borderId="0" xfId="0" applyFont="1" applyFill="1" applyAlignment="1">
      <alignment horizontal="left"/>
    </xf>
    <xf numFmtId="0" fontId="33" fillId="5" borderId="0" xfId="0" applyFont="1" applyFill="1"/>
    <xf numFmtId="0" fontId="10" fillId="5" borderId="0" xfId="0" applyFont="1" applyFill="1" applyAlignment="1">
      <alignment horizontal="center" vertical="center"/>
    </xf>
    <xf numFmtId="0" fontId="1" fillId="5" borderId="0" xfId="0" applyFont="1" applyFill="1"/>
    <xf numFmtId="0" fontId="16" fillId="5" borderId="0" xfId="0" applyFont="1" applyFill="1" applyAlignment="1">
      <alignment horizontal="center" vertical="center"/>
    </xf>
    <xf numFmtId="0" fontId="17" fillId="5" borderId="0" xfId="0" applyFont="1" applyFill="1" applyAlignment="1">
      <alignment horizontal="center" vertical="center"/>
    </xf>
    <xf numFmtId="0" fontId="16" fillId="5" borderId="0" xfId="0" applyFont="1" applyFill="1" applyAlignment="1">
      <alignment horizontal="center" vertical="center" wrapText="1"/>
    </xf>
    <xf numFmtId="0" fontId="44" fillId="5" borderId="0" xfId="0" applyFont="1" applyFill="1" applyAlignment="1">
      <alignment vertical="center" wrapText="1"/>
    </xf>
    <xf numFmtId="0" fontId="41" fillId="5" borderId="0" xfId="0" applyFont="1" applyFill="1"/>
    <xf numFmtId="0" fontId="4" fillId="5" borderId="0" xfId="0" applyFont="1" applyFill="1" applyAlignment="1">
      <alignment horizontal="left" vertical="center" wrapText="1"/>
    </xf>
    <xf numFmtId="0" fontId="5" fillId="5" borderId="0" xfId="0" applyFont="1" applyFill="1" applyAlignment="1">
      <alignment horizontal="left" vertical="center"/>
    </xf>
    <xf numFmtId="0" fontId="44" fillId="5" borderId="0" xfId="0" applyFont="1" applyFill="1" applyAlignment="1">
      <alignment horizontal="left" vertical="center" wrapText="1"/>
    </xf>
    <xf numFmtId="0" fontId="4" fillId="0" borderId="0" xfId="0" applyFont="1" applyAlignment="1">
      <alignment horizontal="left" vertical="center" wrapText="1"/>
    </xf>
    <xf numFmtId="0" fontId="1" fillId="5" borderId="0" xfId="0" applyFont="1" applyFill="1" applyAlignment="1">
      <alignment horizontal="left"/>
    </xf>
    <xf numFmtId="0" fontId="16" fillId="5" borderId="0" xfId="0" applyFont="1" applyFill="1"/>
    <xf numFmtId="0" fontId="16" fillId="5" borderId="0" xfId="0" applyFont="1" applyFill="1" applyAlignment="1">
      <alignment horizontal="right"/>
    </xf>
    <xf numFmtId="0" fontId="21" fillId="5" borderId="3" xfId="0" applyFont="1" applyFill="1" applyBorder="1" applyAlignment="1">
      <alignment horizontal="center" vertical="center" wrapText="1"/>
    </xf>
    <xf numFmtId="0" fontId="22" fillId="5" borderId="0" xfId="0" applyFont="1" applyFill="1" applyAlignment="1">
      <alignment horizontal="right"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8" fillId="5" borderId="0" xfId="0" applyFont="1" applyFill="1" applyAlignment="1">
      <alignment horizontal="center" vertical="center" wrapText="1"/>
    </xf>
    <xf numFmtId="0" fontId="23"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24" fillId="5" borderId="0" xfId="0" applyFont="1" applyFill="1" applyAlignment="1">
      <alignment horizontal="center" vertical="center"/>
    </xf>
    <xf numFmtId="0" fontId="10" fillId="5" borderId="0" xfId="0" applyFont="1" applyFill="1" applyAlignment="1">
      <alignment vertical="center"/>
    </xf>
    <xf numFmtId="0" fontId="16" fillId="5" borderId="0" xfId="0" applyFont="1" applyFill="1" applyAlignment="1">
      <alignment vertical="center"/>
    </xf>
    <xf numFmtId="0" fontId="23" fillId="5" borderId="0" xfId="0" applyFont="1" applyFill="1" applyAlignment="1">
      <alignment horizontal="left" vertical="center" wrapText="1"/>
    </xf>
    <xf numFmtId="0" fontId="23" fillId="5" borderId="0" xfId="0" applyFont="1" applyFill="1" applyAlignment="1">
      <alignment vertical="center" wrapText="1"/>
    </xf>
    <xf numFmtId="0" fontId="23"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165" fontId="10" fillId="3" borderId="23" xfId="0" applyNumberFormat="1" applyFont="1" applyFill="1" applyBorder="1" applyAlignment="1" applyProtection="1">
      <alignment horizontal="right" vertical="center" indent="1"/>
      <protection locked="0"/>
    </xf>
    <xf numFmtId="165" fontId="10" fillId="3" borderId="24" xfId="0" applyNumberFormat="1" applyFont="1" applyFill="1" applyBorder="1" applyAlignment="1" applyProtection="1">
      <alignment horizontal="right" vertical="center" indent="1"/>
      <protection locked="0"/>
    </xf>
    <xf numFmtId="165" fontId="10" fillId="3" borderId="25" xfId="0" applyNumberFormat="1" applyFont="1" applyFill="1" applyBorder="1" applyAlignment="1" applyProtection="1">
      <alignment horizontal="right" vertical="center" indent="1"/>
      <protection locked="0"/>
    </xf>
    <xf numFmtId="165" fontId="10" fillId="3" borderId="26" xfId="0" applyNumberFormat="1" applyFont="1" applyFill="1" applyBorder="1" applyAlignment="1" applyProtection="1">
      <alignment horizontal="right" vertical="center" indent="1"/>
      <protection locked="0"/>
    </xf>
    <xf numFmtId="0" fontId="15" fillId="5" borderId="0" xfId="0" applyFont="1" applyFill="1" applyAlignment="1">
      <alignment horizontal="left" vertical="center"/>
    </xf>
    <xf numFmtId="0" fontId="27" fillId="5" borderId="27"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8" fillId="5" borderId="0" xfId="0" applyFont="1" applyFill="1"/>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45" fillId="5" borderId="0" xfId="0" applyFont="1" applyFill="1"/>
    <xf numFmtId="0" fontId="16" fillId="5" borderId="31" xfId="0" applyFont="1" applyFill="1" applyBorder="1" applyAlignment="1">
      <alignment horizontal="left" vertical="center" wrapText="1"/>
    </xf>
    <xf numFmtId="0" fontId="16" fillId="5" borderId="2" xfId="0" applyFont="1" applyFill="1" applyBorder="1" applyAlignment="1">
      <alignment vertical="center" wrapText="1"/>
    </xf>
    <xf numFmtId="0" fontId="16" fillId="5" borderId="50" xfId="0" applyFont="1" applyFill="1" applyBorder="1" applyAlignment="1">
      <alignment horizontal="center" vertical="center" wrapText="1"/>
    </xf>
    <xf numFmtId="165" fontId="16" fillId="5" borderId="19" xfId="0" applyNumberFormat="1" applyFont="1" applyFill="1" applyBorder="1" applyAlignment="1">
      <alignment horizontal="right" vertical="center" wrapText="1" indent="4"/>
    </xf>
    <xf numFmtId="165" fontId="16" fillId="5" borderId="20" xfId="0" applyNumberFormat="1" applyFont="1" applyFill="1" applyBorder="1" applyAlignment="1">
      <alignment horizontal="right" vertical="center" wrapText="1" indent="4"/>
    </xf>
    <xf numFmtId="49" fontId="16" fillId="5" borderId="33" xfId="0" applyNumberFormat="1" applyFont="1" applyFill="1" applyBorder="1" applyAlignment="1">
      <alignment horizontal="left" vertical="center" wrapText="1"/>
    </xf>
    <xf numFmtId="0" fontId="16" fillId="5" borderId="0" xfId="0" applyFont="1" applyFill="1" applyAlignment="1">
      <alignment horizontal="left" vertical="center" wrapText="1" indent="1"/>
    </xf>
    <xf numFmtId="0" fontId="16" fillId="5" borderId="55" xfId="0" applyFont="1" applyFill="1" applyBorder="1" applyAlignment="1">
      <alignment horizontal="center" vertical="center" wrapText="1"/>
    </xf>
    <xf numFmtId="49" fontId="16" fillId="5" borderId="35" xfId="0" applyNumberFormat="1" applyFont="1" applyFill="1" applyBorder="1" applyAlignment="1">
      <alignment horizontal="left" vertical="center" wrapText="1"/>
    </xf>
    <xf numFmtId="0" fontId="16" fillId="5" borderId="10" xfId="0" applyFont="1" applyFill="1" applyBorder="1" applyAlignment="1">
      <alignment horizontal="left" vertical="center" wrapText="1" indent="1"/>
    </xf>
    <xf numFmtId="0" fontId="16" fillId="5" borderId="54" xfId="0" applyFont="1" applyFill="1" applyBorder="1" applyAlignment="1">
      <alignment horizontal="center" vertical="center" wrapText="1"/>
    </xf>
    <xf numFmtId="165" fontId="10" fillId="5" borderId="19" xfId="0" applyNumberFormat="1" applyFont="1" applyFill="1" applyBorder="1" applyAlignment="1">
      <alignment horizontal="right" vertical="center" wrapText="1" indent="4"/>
    </xf>
    <xf numFmtId="0" fontId="46" fillId="5" borderId="0" xfId="0" applyFont="1" applyFill="1" applyAlignment="1">
      <alignment horizontal="center"/>
    </xf>
    <xf numFmtId="49" fontId="16" fillId="5" borderId="0" xfId="0" applyNumberFormat="1" applyFont="1" applyFill="1" applyAlignment="1">
      <alignment horizontal="left" vertical="center" wrapText="1" indent="1"/>
    </xf>
    <xf numFmtId="165" fontId="16" fillId="3" borderId="28" xfId="0" applyNumberFormat="1" applyFont="1" applyFill="1" applyBorder="1" applyAlignment="1" applyProtection="1">
      <alignment horizontal="right" vertical="center" wrapText="1" indent="4"/>
      <protection locked="0"/>
    </xf>
    <xf numFmtId="49" fontId="10" fillId="5" borderId="10" xfId="0" applyNumberFormat="1" applyFont="1" applyFill="1" applyBorder="1" applyAlignment="1">
      <alignment horizontal="left" vertical="center" wrapText="1" indent="1"/>
    </xf>
    <xf numFmtId="165" fontId="16" fillId="5" borderId="25" xfId="0" applyNumberFormat="1" applyFont="1" applyFill="1" applyBorder="1" applyAlignment="1">
      <alignment horizontal="right" vertical="center" wrapText="1" indent="4"/>
    </xf>
    <xf numFmtId="165" fontId="16" fillId="5" borderId="26" xfId="0" applyNumberFormat="1" applyFont="1" applyFill="1" applyBorder="1" applyAlignment="1">
      <alignment horizontal="right" vertical="center" wrapText="1" indent="4"/>
    </xf>
    <xf numFmtId="0" fontId="10" fillId="5" borderId="33" xfId="0" applyFont="1" applyFill="1" applyBorder="1" applyAlignment="1">
      <alignment horizontal="left" vertical="center" wrapText="1"/>
    </xf>
    <xf numFmtId="0" fontId="10" fillId="5" borderId="55" xfId="0" applyFont="1" applyFill="1" applyBorder="1" applyAlignment="1">
      <alignment horizontal="center" vertical="center" wrapText="1"/>
    </xf>
    <xf numFmtId="165" fontId="10" fillId="3" borderId="21" xfId="0" applyNumberFormat="1" applyFont="1" applyFill="1" applyBorder="1" applyAlignment="1" applyProtection="1">
      <alignment horizontal="right" vertical="center" wrapText="1" indent="4"/>
      <protection locked="0"/>
    </xf>
    <xf numFmtId="165" fontId="10" fillId="3" borderId="22" xfId="0" applyNumberFormat="1" applyFont="1" applyFill="1" applyBorder="1" applyAlignment="1" applyProtection="1">
      <alignment horizontal="right" vertical="center" wrapText="1" indent="4"/>
      <protection locked="0"/>
    </xf>
    <xf numFmtId="0" fontId="10" fillId="5" borderId="35" xfId="0" applyFont="1" applyFill="1" applyBorder="1" applyAlignment="1">
      <alignment horizontal="left" vertical="center" wrapText="1"/>
    </xf>
    <xf numFmtId="0" fontId="10" fillId="5" borderId="10" xfId="0" applyFont="1" applyFill="1" applyBorder="1" applyAlignment="1">
      <alignment vertical="center" wrapText="1"/>
    </xf>
    <xf numFmtId="0" fontId="10" fillId="5" borderId="54" xfId="0" applyFont="1" applyFill="1" applyBorder="1" applyAlignment="1">
      <alignment horizontal="center" vertical="center" wrapText="1"/>
    </xf>
    <xf numFmtId="0" fontId="10" fillId="5" borderId="2" xfId="0" applyFont="1" applyFill="1" applyBorder="1" applyAlignment="1">
      <alignment vertical="center" wrapText="1"/>
    </xf>
    <xf numFmtId="0" fontId="10" fillId="5" borderId="50" xfId="0" applyFont="1" applyFill="1" applyBorder="1" applyAlignment="1">
      <alignment horizontal="center" vertical="center" wrapText="1"/>
    </xf>
    <xf numFmtId="0" fontId="16" fillId="5" borderId="35" xfId="0" applyFont="1" applyFill="1" applyBorder="1" applyAlignment="1">
      <alignment horizontal="left" vertical="center" wrapText="1"/>
    </xf>
    <xf numFmtId="0" fontId="16" fillId="5" borderId="37" xfId="0" applyFont="1" applyFill="1" applyBorder="1" applyAlignment="1">
      <alignment vertical="center" wrapText="1"/>
    </xf>
    <xf numFmtId="0" fontId="16" fillId="5" borderId="39" xfId="0" applyFont="1" applyFill="1" applyBorder="1" applyAlignment="1">
      <alignment horizontal="center" vertical="center" wrapText="1"/>
    </xf>
    <xf numFmtId="165" fontId="16" fillId="5" borderId="9" xfId="0" applyNumberFormat="1" applyFont="1" applyFill="1" applyBorder="1" applyAlignment="1">
      <alignment horizontal="right" vertical="center" wrapText="1" indent="4"/>
    </xf>
    <xf numFmtId="165" fontId="16" fillId="5" borderId="39" xfId="0" applyNumberFormat="1" applyFont="1" applyFill="1" applyBorder="1" applyAlignment="1">
      <alignment horizontal="right" vertical="center" wrapText="1" indent="4"/>
    </xf>
    <xf numFmtId="0" fontId="27" fillId="5" borderId="0" xfId="0" applyFont="1" applyFill="1" applyAlignment="1">
      <alignment horizontal="left" vertical="center" wrapText="1"/>
    </xf>
    <xf numFmtId="0" fontId="27" fillId="5" borderId="0" xfId="0" applyFont="1" applyFill="1" applyAlignment="1">
      <alignment vertical="center" wrapText="1"/>
    </xf>
    <xf numFmtId="0" fontId="27" fillId="5" borderId="0" xfId="0" applyFont="1" applyFill="1" applyAlignment="1">
      <alignment horizontal="center" vertical="center" wrapText="1"/>
    </xf>
    <xf numFmtId="0" fontId="16" fillId="5" borderId="19" xfId="0" applyFont="1" applyFill="1" applyBorder="1" applyAlignment="1">
      <alignment horizontal="left" vertical="center" wrapText="1"/>
    </xf>
    <xf numFmtId="0" fontId="16" fillId="5" borderId="27" xfId="0" applyFont="1" applyFill="1" applyBorder="1" applyAlignment="1">
      <alignment vertical="center" wrapText="1"/>
    </xf>
    <xf numFmtId="0" fontId="16" fillId="5" borderId="40" xfId="0" applyFont="1" applyFill="1" applyBorder="1" applyAlignment="1">
      <alignment horizontal="center" vertical="center" wrapText="1"/>
    </xf>
    <xf numFmtId="3" fontId="16" fillId="3" borderId="50" xfId="0" applyNumberFormat="1" applyFont="1" applyFill="1" applyBorder="1" applyAlignment="1" applyProtection="1">
      <alignment horizontal="right" vertical="center" wrapText="1" indent="4"/>
      <protection locked="0"/>
    </xf>
    <xf numFmtId="0" fontId="16" fillId="5" borderId="23" xfId="0" applyFont="1" applyFill="1" applyBorder="1" applyAlignment="1">
      <alignment horizontal="left" vertical="center" wrapText="1"/>
    </xf>
    <xf numFmtId="0" fontId="16" fillId="5" borderId="14" xfId="0" applyFont="1" applyFill="1" applyBorder="1" applyAlignment="1">
      <alignment vertical="center" wrapText="1"/>
    </xf>
    <xf numFmtId="0" fontId="16" fillId="5" borderId="41" xfId="0" applyFont="1" applyFill="1" applyBorder="1" applyAlignment="1">
      <alignment horizontal="center" vertical="center" wrapText="1"/>
    </xf>
    <xf numFmtId="165" fontId="10" fillId="5" borderId="24" xfId="0" applyNumberFormat="1" applyFont="1" applyFill="1" applyBorder="1" applyAlignment="1">
      <alignment horizontal="center" vertical="center" wrapText="1"/>
    </xf>
    <xf numFmtId="0" fontId="17" fillId="5" borderId="0" xfId="0" applyFont="1" applyFill="1" applyAlignment="1">
      <alignment vertical="center"/>
    </xf>
    <xf numFmtId="0" fontId="16" fillId="5" borderId="14" xfId="0" applyFont="1" applyFill="1" applyBorder="1" applyAlignment="1">
      <alignment horizontal="left" vertical="center" wrapText="1" indent="1"/>
    </xf>
    <xf numFmtId="165" fontId="10" fillId="5" borderId="23" xfId="0" applyNumberFormat="1" applyFont="1" applyFill="1" applyBorder="1" applyAlignment="1">
      <alignment horizontal="center" vertical="center" wrapText="1"/>
    </xf>
    <xf numFmtId="165" fontId="16" fillId="3" borderId="51" xfId="0" applyNumberFormat="1" applyFont="1" applyFill="1" applyBorder="1" applyAlignment="1" applyProtection="1">
      <alignment horizontal="right" vertical="center" wrapText="1" indent="4"/>
      <protection locked="0"/>
    </xf>
    <xf numFmtId="0" fontId="16" fillId="5" borderId="25" xfId="0" applyFont="1" applyFill="1" applyBorder="1" applyAlignment="1">
      <alignment horizontal="left" vertical="center" wrapText="1"/>
    </xf>
    <xf numFmtId="0" fontId="16" fillId="5" borderId="42" xfId="0" applyFont="1" applyFill="1" applyBorder="1" applyAlignment="1">
      <alignment vertical="center" wrapText="1"/>
    </xf>
    <xf numFmtId="0" fontId="16" fillId="5" borderId="43" xfId="0" applyFont="1" applyFill="1" applyBorder="1" applyAlignment="1">
      <alignment horizontal="center" vertical="center" wrapText="1"/>
    </xf>
    <xf numFmtId="165" fontId="16" fillId="3" borderId="52" xfId="0" applyNumberFormat="1" applyFont="1" applyFill="1" applyBorder="1" applyAlignment="1" applyProtection="1">
      <alignment horizontal="right" vertical="center" wrapText="1" indent="6"/>
      <protection locked="0"/>
    </xf>
    <xf numFmtId="0" fontId="17" fillId="5" borderId="0" xfId="0" applyFont="1" applyFill="1"/>
    <xf numFmtId="0" fontId="30" fillId="5" borderId="0" xfId="0" applyFont="1" applyFill="1" applyAlignment="1">
      <alignment horizontal="left" vertical="center" indent="1"/>
    </xf>
    <xf numFmtId="0" fontId="5" fillId="5" borderId="0" xfId="0" applyFont="1" applyFill="1" applyAlignment="1">
      <alignment vertical="center"/>
    </xf>
    <xf numFmtId="0" fontId="27" fillId="5" borderId="0" xfId="0" applyFont="1" applyFill="1" applyAlignment="1">
      <alignment vertical="center"/>
    </xf>
    <xf numFmtId="0" fontId="47" fillId="5" borderId="0" xfId="0" applyFont="1" applyFill="1" applyAlignment="1">
      <alignment vertical="center"/>
    </xf>
    <xf numFmtId="0" fontId="16" fillId="5" borderId="25"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1" xfId="0" applyFont="1" applyFill="1" applyBorder="1" applyAlignment="1">
      <alignment horizontal="left" vertical="center" wrapText="1"/>
    </xf>
    <xf numFmtId="0" fontId="16" fillId="5" borderId="44" xfId="0" applyFont="1" applyFill="1" applyBorder="1" applyAlignment="1">
      <alignment vertical="center" wrapText="1"/>
    </xf>
    <xf numFmtId="0" fontId="16" fillId="5" borderId="45" xfId="0" applyFont="1" applyFill="1" applyBorder="1" applyAlignment="1">
      <alignment horizontal="center" vertical="center" wrapText="1"/>
    </xf>
    <xf numFmtId="0" fontId="10" fillId="5" borderId="14" xfId="0" applyFont="1" applyFill="1" applyBorder="1" applyAlignment="1">
      <alignment vertical="center" wrapText="1"/>
    </xf>
    <xf numFmtId="165" fontId="16" fillId="5" borderId="23" xfId="0" applyNumberFormat="1" applyFont="1" applyFill="1" applyBorder="1" applyAlignment="1">
      <alignment horizontal="right" vertical="center" wrapText="1" indent="4"/>
    </xf>
    <xf numFmtId="165" fontId="16" fillId="5" borderId="24" xfId="0" applyNumberFormat="1" applyFont="1" applyFill="1" applyBorder="1" applyAlignment="1">
      <alignment horizontal="right" vertical="center" wrapText="1" indent="4"/>
    </xf>
    <xf numFmtId="49" fontId="16" fillId="5" borderId="23" xfId="0" applyNumberFormat="1" applyFont="1" applyFill="1" applyBorder="1" applyAlignment="1">
      <alignment horizontal="left" vertical="center" wrapText="1"/>
    </xf>
    <xf numFmtId="165" fontId="16" fillId="5" borderId="21" xfId="0" applyNumberFormat="1" applyFont="1" applyFill="1" applyBorder="1" applyAlignment="1">
      <alignment horizontal="right" vertical="center" wrapText="1" indent="4"/>
    </xf>
    <xf numFmtId="165" fontId="16" fillId="5" borderId="22" xfId="0" applyNumberFormat="1" applyFont="1" applyFill="1" applyBorder="1" applyAlignment="1">
      <alignment horizontal="right" vertical="center" wrapText="1" indent="4"/>
    </xf>
    <xf numFmtId="49" fontId="16" fillId="5" borderId="14" xfId="0" applyNumberFormat="1" applyFont="1" applyFill="1" applyBorder="1" applyAlignment="1">
      <alignment vertical="center" wrapText="1"/>
    </xf>
    <xf numFmtId="4" fontId="16" fillId="5" borderId="23" xfId="0" applyNumberFormat="1" applyFont="1" applyFill="1" applyBorder="1" applyAlignment="1">
      <alignment horizontal="right" vertical="center" wrapText="1" indent="4"/>
    </xf>
    <xf numFmtId="4" fontId="16" fillId="5" borderId="24" xfId="0" applyNumberFormat="1" applyFont="1" applyFill="1" applyBorder="1" applyAlignment="1">
      <alignment horizontal="right" vertical="center" wrapText="1" indent="4"/>
    </xf>
    <xf numFmtId="165" fontId="10" fillId="5" borderId="46" xfId="0" applyNumberFormat="1" applyFont="1" applyFill="1" applyBorder="1" applyAlignment="1">
      <alignment horizontal="right" vertical="center" wrapText="1" indent="4"/>
    </xf>
    <xf numFmtId="165" fontId="10" fillId="5" borderId="24" xfId="0" applyNumberFormat="1" applyFont="1" applyFill="1" applyBorder="1" applyAlignment="1">
      <alignment horizontal="right" vertical="center" wrapText="1" indent="4"/>
    </xf>
    <xf numFmtId="0" fontId="48" fillId="5" borderId="0" xfId="0" applyFont="1" applyFill="1"/>
    <xf numFmtId="165" fontId="16" fillId="5" borderId="46" xfId="0" applyNumberFormat="1" applyFont="1" applyFill="1" applyBorder="1" applyAlignment="1">
      <alignment horizontal="right" vertical="center" wrapText="1" indent="4"/>
    </xf>
    <xf numFmtId="0" fontId="16" fillId="5" borderId="23" xfId="0" applyFont="1" applyFill="1" applyBorder="1" applyAlignment="1">
      <alignment vertical="center" wrapText="1"/>
    </xf>
    <xf numFmtId="4" fontId="10" fillId="3" borderId="23" xfId="0" applyNumberFormat="1" applyFont="1" applyFill="1" applyBorder="1" applyAlignment="1" applyProtection="1">
      <alignment horizontal="right" vertical="center" wrapText="1" indent="4"/>
      <protection locked="0"/>
    </xf>
    <xf numFmtId="4" fontId="10" fillId="3" borderId="24" xfId="0" applyNumberFormat="1" applyFont="1" applyFill="1" applyBorder="1" applyAlignment="1" applyProtection="1">
      <alignment horizontal="right" vertical="center" wrapText="1" indent="4"/>
      <protection locked="0"/>
    </xf>
    <xf numFmtId="0" fontId="16" fillId="5" borderId="28" xfId="0" applyFont="1" applyFill="1" applyBorder="1" applyAlignment="1">
      <alignment horizontal="left" vertical="center" wrapText="1"/>
    </xf>
    <xf numFmtId="0" fontId="16" fillId="5" borderId="29" xfId="0" applyFont="1" applyFill="1" applyBorder="1" applyAlignment="1">
      <alignment vertical="center" wrapText="1"/>
    </xf>
    <xf numFmtId="0" fontId="16" fillId="5" borderId="56" xfId="0" applyFont="1" applyFill="1" applyBorder="1" applyAlignment="1">
      <alignment horizontal="center" vertical="center" wrapText="1"/>
    </xf>
    <xf numFmtId="4" fontId="16" fillId="5" borderId="28" xfId="0" applyNumberFormat="1" applyFont="1" applyFill="1" applyBorder="1" applyAlignment="1">
      <alignment horizontal="right" vertical="center" wrapText="1" indent="4"/>
    </xf>
    <xf numFmtId="4" fontId="16" fillId="5" borderId="30" xfId="0" applyNumberFormat="1" applyFont="1" applyFill="1" applyBorder="1" applyAlignment="1">
      <alignment horizontal="right" vertical="center" wrapText="1" indent="4"/>
    </xf>
    <xf numFmtId="0" fontId="34" fillId="5" borderId="0" xfId="0" applyFont="1" applyFill="1"/>
    <xf numFmtId="0" fontId="43" fillId="5" borderId="0" xfId="0" applyFont="1" applyFill="1" applyAlignment="1">
      <alignment vertical="center" wrapText="1"/>
    </xf>
    <xf numFmtId="0" fontId="27" fillId="5" borderId="42"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49" xfId="0" applyFont="1" applyFill="1" applyBorder="1" applyAlignment="1">
      <alignment horizontal="center" vertical="center" wrapText="1"/>
    </xf>
    <xf numFmtId="49" fontId="16" fillId="5" borderId="19" xfId="0" applyNumberFormat="1" applyFont="1" applyFill="1" applyBorder="1" applyAlignment="1">
      <alignment horizontal="left" vertical="center" wrapText="1"/>
    </xf>
    <xf numFmtId="49" fontId="16" fillId="5" borderId="21" xfId="0" applyNumberFormat="1" applyFont="1" applyFill="1" applyBorder="1" applyAlignment="1">
      <alignment horizontal="left" vertical="center" wrapText="1"/>
    </xf>
    <xf numFmtId="49" fontId="16" fillId="5" borderId="44" xfId="0" applyNumberFormat="1" applyFont="1" applyFill="1" applyBorder="1" applyAlignment="1">
      <alignment horizontal="left" vertical="center" wrapText="1" indent="1"/>
    </xf>
    <xf numFmtId="49" fontId="16" fillId="5" borderId="14" xfId="0" applyNumberFormat="1" applyFont="1" applyFill="1" applyBorder="1" applyAlignment="1">
      <alignment horizontal="left" vertical="center" wrapText="1" indent="1"/>
    </xf>
    <xf numFmtId="49" fontId="16" fillId="5" borderId="25" xfId="0" applyNumberFormat="1" applyFont="1" applyFill="1" applyBorder="1" applyAlignment="1">
      <alignment horizontal="left" vertical="center" wrapText="1"/>
    </xf>
    <xf numFmtId="0" fontId="16" fillId="5" borderId="42" xfId="0" applyFont="1" applyFill="1" applyBorder="1" applyAlignment="1">
      <alignment horizontal="left" vertical="center" wrapText="1"/>
    </xf>
    <xf numFmtId="49" fontId="16" fillId="5" borderId="0" xfId="0" applyNumberFormat="1" applyFont="1" applyFill="1" applyAlignment="1">
      <alignment horizontal="left" vertical="center" wrapText="1"/>
    </xf>
    <xf numFmtId="165" fontId="16" fillId="5" borderId="0" xfId="0" applyNumberFormat="1" applyFont="1" applyFill="1" applyAlignment="1" applyProtection="1">
      <alignment horizontal="right" vertical="center" wrapText="1" indent="4"/>
      <protection locked="0"/>
    </xf>
    <xf numFmtId="0" fontId="27" fillId="5" borderId="0" xfId="0" applyFont="1" applyFill="1" applyAlignment="1">
      <alignment horizontal="left" vertical="center"/>
    </xf>
    <xf numFmtId="0" fontId="8" fillId="5" borderId="0" xfId="0" applyFont="1" applyFill="1" applyAlignment="1">
      <alignment horizontal="left" vertical="top" wrapText="1"/>
    </xf>
    <xf numFmtId="0" fontId="42" fillId="5" borderId="0" xfId="0" applyFont="1" applyFill="1" applyAlignment="1">
      <alignment horizontal="left" vertical="top" wrapText="1"/>
    </xf>
    <xf numFmtId="0" fontId="47" fillId="5" borderId="0" xfId="0" applyFont="1" applyFill="1" applyAlignment="1">
      <alignment horizontal="center" vertical="center"/>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16" fillId="5" borderId="27" xfId="0" applyNumberFormat="1" applyFont="1" applyFill="1" applyBorder="1" applyAlignment="1">
      <alignment vertical="center" wrapText="1"/>
    </xf>
    <xf numFmtId="49" fontId="16" fillId="5" borderId="40" xfId="0" applyNumberFormat="1" applyFont="1" applyFill="1" applyBorder="1" applyAlignment="1">
      <alignment horizontal="center" vertical="center" wrapText="1"/>
    </xf>
    <xf numFmtId="49" fontId="16" fillId="5" borderId="41" xfId="0" applyNumberFormat="1" applyFont="1" applyFill="1" applyBorder="1" applyAlignment="1">
      <alignment horizontal="center" vertical="center" wrapText="1"/>
    </xf>
    <xf numFmtId="0" fontId="16" fillId="5" borderId="24" xfId="0" applyFont="1" applyFill="1" applyBorder="1" applyAlignment="1">
      <alignment horizontal="right" vertical="center" wrapText="1" indent="4"/>
    </xf>
    <xf numFmtId="49" fontId="16" fillId="5" borderId="14" xfId="0" applyNumberFormat="1" applyFont="1" applyFill="1" applyBorder="1" applyAlignment="1">
      <alignment horizontal="left" vertical="center" wrapText="1"/>
    </xf>
    <xf numFmtId="0" fontId="10" fillId="5" borderId="25" xfId="0" applyFont="1" applyFill="1" applyBorder="1" applyAlignment="1">
      <alignment vertical="center" wrapText="1"/>
    </xf>
    <xf numFmtId="0" fontId="17" fillId="5" borderId="0" xfId="0" applyFont="1" applyFill="1" applyAlignment="1">
      <alignment horizontal="center" vertical="center" wrapText="1"/>
    </xf>
    <xf numFmtId="0" fontId="43" fillId="5" borderId="0" xfId="0" applyFont="1" applyFill="1" applyAlignment="1">
      <alignment horizontal="left" vertical="center"/>
    </xf>
    <xf numFmtId="0" fontId="10" fillId="5" borderId="0" xfId="0" applyFont="1" applyFill="1" applyAlignment="1">
      <alignment horizontal="right"/>
    </xf>
    <xf numFmtId="0" fontId="36" fillId="5" borderId="0" xfId="0" applyFont="1" applyFill="1" applyAlignment="1">
      <alignment vertical="center"/>
    </xf>
    <xf numFmtId="0" fontId="23" fillId="5" borderId="14"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26" xfId="0" applyFont="1" applyFill="1" applyBorder="1" applyAlignment="1">
      <alignment horizontal="center" vertical="center" wrapText="1"/>
    </xf>
    <xf numFmtId="49" fontId="10" fillId="5" borderId="19" xfId="0" applyNumberFormat="1" applyFont="1" applyFill="1" applyBorder="1" applyAlignment="1">
      <alignment horizontal="left" vertical="center" wrapText="1"/>
    </xf>
    <xf numFmtId="0" fontId="10" fillId="5" borderId="27" xfId="0" applyFont="1" applyFill="1" applyBorder="1" applyAlignment="1">
      <alignment vertical="center" wrapText="1"/>
    </xf>
    <xf numFmtId="0" fontId="10" fillId="5" borderId="20" xfId="0" applyFont="1" applyFill="1" applyBorder="1" applyAlignment="1">
      <alignment horizontal="center" vertical="center" wrapText="1"/>
    </xf>
    <xf numFmtId="165" fontId="10" fillId="3" borderId="20" xfId="0" applyNumberFormat="1" applyFont="1" applyFill="1" applyBorder="1" applyAlignment="1" applyProtection="1">
      <alignment horizontal="center" vertical="center" wrapText="1"/>
      <protection locked="0"/>
    </xf>
    <xf numFmtId="49" fontId="10" fillId="5" borderId="23" xfId="0" applyNumberFormat="1"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24" xfId="0" applyFont="1" applyFill="1" applyBorder="1" applyAlignment="1">
      <alignment horizontal="center" vertical="center" wrapText="1"/>
    </xf>
    <xf numFmtId="166" fontId="10" fillId="5" borderId="23" xfId="0" applyNumberFormat="1" applyFont="1" applyFill="1" applyBorder="1" applyAlignment="1">
      <alignment horizontal="center" vertical="center" wrapText="1"/>
    </xf>
    <xf numFmtId="166" fontId="10" fillId="5" borderId="24" xfId="0" applyNumberFormat="1" applyFont="1" applyFill="1" applyBorder="1" applyAlignment="1">
      <alignment horizontal="center" vertical="center" wrapText="1"/>
    </xf>
    <xf numFmtId="165" fontId="10" fillId="5" borderId="23" xfId="0" applyNumberFormat="1" applyFont="1" applyFill="1" applyBorder="1" applyAlignment="1">
      <alignment horizontal="right" vertical="center" wrapText="1" indent="4"/>
    </xf>
    <xf numFmtId="0" fontId="10" fillId="5" borderId="14" xfId="0" applyFont="1" applyFill="1" applyBorder="1" applyAlignment="1">
      <alignment wrapText="1"/>
    </xf>
    <xf numFmtId="165" fontId="10" fillId="3" borderId="24" xfId="0" applyNumberFormat="1" applyFont="1" applyFill="1" applyBorder="1" applyAlignment="1" applyProtection="1">
      <alignment horizontal="right" vertical="center" wrapText="1" indent="6"/>
      <protection locked="0"/>
    </xf>
    <xf numFmtId="0" fontId="33" fillId="5" borderId="0" xfId="0" applyFont="1" applyFill="1" applyAlignment="1">
      <alignment vertical="center"/>
    </xf>
    <xf numFmtId="167" fontId="10" fillId="5" borderId="23" xfId="0" applyNumberFormat="1" applyFont="1" applyFill="1" applyBorder="1" applyAlignment="1">
      <alignment horizontal="center" vertical="center" wrapText="1"/>
    </xf>
    <xf numFmtId="167" fontId="10" fillId="5" borderId="24" xfId="0" applyNumberFormat="1" applyFont="1" applyFill="1" applyBorder="1" applyAlignment="1">
      <alignment horizontal="center" vertical="center" wrapText="1"/>
    </xf>
    <xf numFmtId="49" fontId="10" fillId="5" borderId="25" xfId="0" applyNumberFormat="1" applyFont="1" applyFill="1" applyBorder="1" applyAlignment="1">
      <alignment horizontal="left" vertical="center" wrapText="1"/>
    </xf>
    <xf numFmtId="0" fontId="10" fillId="5" borderId="42" xfId="0" applyFont="1" applyFill="1" applyBorder="1" applyAlignment="1">
      <alignment vertical="center" wrapText="1"/>
    </xf>
    <xf numFmtId="165" fontId="10" fillId="5" borderId="52" xfId="0" applyNumberFormat="1" applyFont="1" applyFill="1" applyBorder="1" applyAlignment="1">
      <alignment horizontal="right" vertical="center" wrapText="1" indent="4"/>
    </xf>
    <xf numFmtId="165" fontId="10" fillId="5" borderId="26" xfId="0" applyNumberFormat="1" applyFont="1" applyFill="1" applyBorder="1" applyAlignment="1">
      <alignment horizontal="right" vertical="center" wrapText="1" indent="4"/>
    </xf>
    <xf numFmtId="49" fontId="10" fillId="5" borderId="19" xfId="0" applyNumberFormat="1" applyFont="1" applyFill="1" applyBorder="1" applyAlignment="1">
      <alignment vertical="center" wrapText="1"/>
    </xf>
    <xf numFmtId="0" fontId="16" fillId="5" borderId="20" xfId="0" applyFont="1" applyFill="1" applyBorder="1" applyAlignment="1">
      <alignment horizontal="center" vertical="center" wrapText="1"/>
    </xf>
    <xf numFmtId="49" fontId="10" fillId="5" borderId="23" xfId="0" applyNumberFormat="1" applyFont="1" applyFill="1" applyBorder="1" applyAlignment="1">
      <alignment vertical="center" wrapText="1"/>
    </xf>
    <xf numFmtId="0" fontId="1" fillId="5" borderId="24" xfId="0" applyFont="1" applyFill="1" applyBorder="1" applyAlignment="1">
      <alignment horizontal="center"/>
    </xf>
    <xf numFmtId="2" fontId="16" fillId="5" borderId="23" xfId="0" applyNumberFormat="1" applyFont="1" applyFill="1" applyBorder="1" applyAlignment="1">
      <alignment horizontal="center" vertical="center" wrapText="1"/>
    </xf>
    <xf numFmtId="2" fontId="16" fillId="5" borderId="24" xfId="0" applyNumberFormat="1" applyFont="1" applyFill="1" applyBorder="1" applyAlignment="1">
      <alignment horizontal="center" vertical="center" wrapText="1"/>
    </xf>
    <xf numFmtId="49" fontId="10" fillId="5" borderId="25" xfId="0" applyNumberFormat="1" applyFont="1" applyFill="1" applyBorder="1" applyAlignment="1">
      <alignment vertical="center" wrapText="1"/>
    </xf>
    <xf numFmtId="165" fontId="10" fillId="5" borderId="25" xfId="0" applyNumberFormat="1" applyFont="1" applyFill="1" applyBorder="1" applyAlignment="1">
      <alignment horizontal="right" vertical="center" wrapText="1" indent="4"/>
    </xf>
    <xf numFmtId="0" fontId="10" fillId="5" borderId="19" xfId="0" applyFont="1" applyFill="1" applyBorder="1" applyAlignment="1">
      <alignment horizontal="left" vertical="center" wrapText="1"/>
    </xf>
    <xf numFmtId="165" fontId="10" fillId="5" borderId="53" xfId="0" applyNumberFormat="1" applyFont="1" applyFill="1" applyBorder="1" applyAlignment="1">
      <alignment horizontal="right" vertical="center" wrapText="1" indent="4"/>
    </xf>
    <xf numFmtId="165" fontId="10" fillId="5" borderId="20" xfId="0" applyNumberFormat="1" applyFont="1" applyFill="1" applyBorder="1" applyAlignment="1">
      <alignment horizontal="right" vertical="center" wrapText="1" indent="4"/>
    </xf>
    <xf numFmtId="0" fontId="10" fillId="5" borderId="42" xfId="0" applyFont="1" applyFill="1" applyBorder="1"/>
    <xf numFmtId="0" fontId="10" fillId="5" borderId="40" xfId="0" applyFont="1" applyFill="1" applyBorder="1" applyAlignment="1">
      <alignment horizontal="center" vertical="center" wrapText="1"/>
    </xf>
    <xf numFmtId="0" fontId="10" fillId="5" borderId="41" xfId="0" applyFont="1" applyFill="1" applyBorder="1" applyAlignment="1">
      <alignment horizontal="center" vertical="center"/>
    </xf>
    <xf numFmtId="166" fontId="10" fillId="5" borderId="23" xfId="0" applyNumberFormat="1" applyFont="1" applyFill="1" applyBorder="1" applyAlignment="1">
      <alignment horizontal="center" vertical="center"/>
    </xf>
    <xf numFmtId="166" fontId="10" fillId="5" borderId="24" xfId="0" applyNumberFormat="1" applyFont="1" applyFill="1" applyBorder="1" applyAlignment="1">
      <alignment horizontal="center" vertical="center"/>
    </xf>
    <xf numFmtId="0" fontId="10" fillId="5" borderId="43" xfId="0" applyFont="1" applyFill="1" applyBorder="1" applyAlignment="1">
      <alignment horizontal="center" vertical="center"/>
    </xf>
    <xf numFmtId="165" fontId="10" fillId="5" borderId="52" xfId="0" applyNumberFormat="1" applyFont="1" applyFill="1" applyBorder="1" applyAlignment="1">
      <alignment horizontal="right" vertical="center" indent="4"/>
    </xf>
    <xf numFmtId="165" fontId="10" fillId="5" borderId="26" xfId="0" applyNumberFormat="1" applyFont="1" applyFill="1" applyBorder="1" applyAlignment="1">
      <alignment horizontal="right" vertical="center" indent="4"/>
    </xf>
    <xf numFmtId="2" fontId="16" fillId="5" borderId="23" xfId="0" applyNumberFormat="1" applyFont="1" applyFill="1" applyBorder="1" applyAlignment="1">
      <alignment horizontal="center" vertical="center"/>
    </xf>
    <xf numFmtId="2" fontId="16" fillId="5" borderId="24" xfId="0" applyNumberFormat="1" applyFont="1" applyFill="1" applyBorder="1" applyAlignment="1">
      <alignment horizontal="center" vertical="center"/>
    </xf>
    <xf numFmtId="165" fontId="10" fillId="5" borderId="25" xfId="0" applyNumberFormat="1" applyFont="1" applyFill="1" applyBorder="1" applyAlignment="1">
      <alignment horizontal="center" vertical="center"/>
    </xf>
    <xf numFmtId="165" fontId="10" fillId="5" borderId="26" xfId="0" applyNumberFormat="1" applyFont="1" applyFill="1" applyBorder="1" applyAlignment="1">
      <alignment horizontal="center" vertical="center"/>
    </xf>
    <xf numFmtId="0" fontId="10" fillId="5" borderId="40" xfId="0" applyFont="1" applyFill="1" applyBorder="1" applyAlignment="1">
      <alignment horizontal="center" vertical="center"/>
    </xf>
    <xf numFmtId="165" fontId="10" fillId="5" borderId="53" xfId="0" applyNumberFormat="1" applyFont="1" applyFill="1" applyBorder="1" applyAlignment="1">
      <alignment horizontal="right" vertical="center" indent="4"/>
    </xf>
    <xf numFmtId="165" fontId="10" fillId="5" borderId="20" xfId="0" applyNumberFormat="1" applyFont="1" applyFill="1" applyBorder="1" applyAlignment="1">
      <alignment horizontal="right" vertical="center" indent="4"/>
    </xf>
    <xf numFmtId="0" fontId="33" fillId="5" borderId="0" xfId="0" applyFont="1" applyFill="1" applyAlignment="1">
      <alignment horizontal="left"/>
    </xf>
    <xf numFmtId="0" fontId="1" fillId="6" borderId="0" xfId="0" applyFont="1" applyFill="1"/>
    <xf numFmtId="0" fontId="49" fillId="6" borderId="0" xfId="0" applyFont="1" applyFill="1" applyAlignment="1">
      <alignment horizontal="center"/>
    </xf>
    <xf numFmtId="0" fontId="10" fillId="6" borderId="0" xfId="0" applyFont="1" applyFill="1" applyAlignment="1">
      <alignment vertical="center"/>
    </xf>
    <xf numFmtId="0" fontId="1" fillId="7" borderId="1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44" xfId="0" applyFont="1" applyFill="1" applyBorder="1" applyAlignment="1">
      <alignment vertical="center" wrapText="1"/>
    </xf>
    <xf numFmtId="0" fontId="1" fillId="2" borderId="44"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23" xfId="0" applyFont="1" applyFill="1" applyBorder="1" applyAlignment="1">
      <alignment horizontal="center" vertical="center" wrapText="1"/>
    </xf>
    <xf numFmtId="0" fontId="7" fillId="2" borderId="14" xfId="0" applyFont="1" applyFill="1" applyBorder="1" applyAlignment="1">
      <alignment vertical="center" wrapText="1"/>
    </xf>
    <xf numFmtId="0" fontId="1" fillId="2" borderId="14" xfId="0" applyFont="1" applyFill="1" applyBorder="1" applyAlignment="1">
      <alignment horizontal="justify" vertical="center" wrapText="1"/>
    </xf>
    <xf numFmtId="0" fontId="1" fillId="2" borderId="24" xfId="0" applyFont="1" applyFill="1" applyBorder="1" applyAlignment="1">
      <alignment horizontal="justify" vertical="center" wrapText="1"/>
    </xf>
    <xf numFmtId="0" fontId="1" fillId="2" borderId="14" xfId="0" applyFont="1" applyFill="1" applyBorder="1" applyAlignment="1">
      <alignment vertical="center" wrapText="1"/>
    </xf>
    <xf numFmtId="0" fontId="1" fillId="2" borderId="24" xfId="0" applyFont="1" applyFill="1" applyBorder="1" applyAlignment="1">
      <alignment vertical="center" wrapText="1"/>
    </xf>
    <xf numFmtId="0" fontId="7" fillId="2" borderId="14" xfId="0" applyFont="1" applyFill="1" applyBorder="1" applyAlignment="1">
      <alignment horizontal="justify" vertical="center" wrapText="1"/>
    </xf>
    <xf numFmtId="0" fontId="1" fillId="2" borderId="23" xfId="0" applyFont="1" applyFill="1" applyBorder="1" applyAlignment="1">
      <alignment vertical="center" wrapText="1"/>
    </xf>
    <xf numFmtId="0" fontId="1" fillId="2" borderId="14" xfId="0" applyFont="1" applyFill="1" applyBorder="1" applyAlignment="1">
      <alignment horizontal="center" vertical="center" wrapText="1"/>
    </xf>
    <xf numFmtId="49" fontId="1" fillId="2" borderId="23" xfId="0" applyNumberFormat="1" applyFont="1" applyFill="1" applyBorder="1" applyAlignment="1">
      <alignment vertical="center" wrapText="1"/>
    </xf>
    <xf numFmtId="0" fontId="7" fillId="2" borderId="24" xfId="0" applyFont="1" applyFill="1" applyBorder="1" applyAlignment="1">
      <alignment horizontal="justify" vertical="center" wrapText="1"/>
    </xf>
    <xf numFmtId="0" fontId="1" fillId="2" borderId="25" xfId="0" applyFont="1" applyFill="1" applyBorder="1" applyAlignment="1">
      <alignment vertical="center" wrapText="1"/>
    </xf>
    <xf numFmtId="0" fontId="1" fillId="2" borderId="42" xfId="0" applyFont="1" applyFill="1" applyBorder="1" applyAlignment="1">
      <alignment vertical="center" wrapText="1"/>
    </xf>
    <xf numFmtId="0" fontId="1" fillId="2" borderId="42" xfId="0" applyFont="1" applyFill="1" applyBorder="1" applyAlignment="1">
      <alignment horizontal="justify" vertical="center" wrapText="1"/>
    </xf>
    <xf numFmtId="0" fontId="1" fillId="2" borderId="26" xfId="0" applyFont="1" applyFill="1" applyBorder="1" applyAlignment="1">
      <alignment horizontal="justify" vertical="center" wrapText="1"/>
    </xf>
    <xf numFmtId="0" fontId="1" fillId="2" borderId="59" xfId="0" applyFont="1" applyFill="1" applyBorder="1" applyAlignment="1">
      <alignment horizontal="lef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1" fillId="2" borderId="62" xfId="0" applyFont="1" applyFill="1" applyBorder="1" applyAlignment="1">
      <alignment vertical="center" wrapText="1"/>
    </xf>
    <xf numFmtId="0" fontId="1" fillId="2" borderId="63" xfId="0" applyFont="1" applyFill="1" applyBorder="1" applyAlignment="1">
      <alignment vertical="center" wrapText="1"/>
    </xf>
    <xf numFmtId="0" fontId="7" fillId="2" borderId="64" xfId="0" applyFont="1" applyFill="1" applyBorder="1" applyAlignment="1">
      <alignment vertical="center" wrapText="1"/>
    </xf>
    <xf numFmtId="49" fontId="1" fillId="2" borderId="62" xfId="0" applyNumberFormat="1" applyFont="1" applyFill="1" applyBorder="1" applyAlignment="1">
      <alignment horizontal="left" vertical="center" wrapText="1"/>
    </xf>
    <xf numFmtId="0" fontId="1" fillId="2" borderId="63" xfId="0" applyFont="1" applyFill="1" applyBorder="1" applyAlignment="1">
      <alignment horizontal="justify" vertical="center" wrapText="1"/>
    </xf>
    <xf numFmtId="0" fontId="1" fillId="2" borderId="64" xfId="0" applyFont="1" applyFill="1" applyBorder="1" applyAlignment="1">
      <alignment horizontal="justify" vertical="center" wrapText="1"/>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3" xfId="0" applyFont="1" applyFill="1" applyBorder="1" applyAlignment="1">
      <alignment vertical="center" wrapText="1"/>
    </xf>
    <xf numFmtId="0" fontId="7" fillId="2" borderId="63" xfId="0" applyFont="1" applyFill="1" applyBorder="1" applyAlignment="1">
      <alignment horizontal="justify" vertical="center" wrapText="1"/>
    </xf>
    <xf numFmtId="0" fontId="7" fillId="2" borderId="64" xfId="0" applyFont="1" applyFill="1" applyBorder="1" applyAlignment="1">
      <alignment horizontal="justify" vertical="center" wrapText="1"/>
    </xf>
    <xf numFmtId="0" fontId="45" fillId="6" borderId="0" xfId="0" applyFont="1" applyFill="1" applyAlignment="1">
      <alignment wrapText="1"/>
    </xf>
    <xf numFmtId="0" fontId="7" fillId="2" borderId="62" xfId="0" applyFont="1" applyFill="1" applyBorder="1" applyAlignment="1">
      <alignment vertical="center" wrapText="1"/>
    </xf>
    <xf numFmtId="0" fontId="33" fillId="2" borderId="64" xfId="0" applyFont="1" applyFill="1" applyBorder="1" applyAlignment="1">
      <alignment horizontal="justify" vertical="center" wrapText="1"/>
    </xf>
    <xf numFmtId="0" fontId="7" fillId="2" borderId="65" xfId="0" applyFont="1" applyFill="1" applyBorder="1" applyAlignment="1">
      <alignment vertical="center" wrapText="1"/>
    </xf>
    <xf numFmtId="0" fontId="7" fillId="2" borderId="66" xfId="0" applyFont="1" applyFill="1" applyBorder="1" applyAlignment="1">
      <alignment vertical="center" wrapText="1"/>
    </xf>
    <xf numFmtId="0" fontId="7" fillId="2" borderId="66" xfId="0" applyFont="1" applyFill="1" applyBorder="1" applyAlignment="1">
      <alignment horizontal="justify" vertical="center" wrapText="1"/>
    </xf>
    <xf numFmtId="0" fontId="33" fillId="2" borderId="67" xfId="0" applyFont="1" applyFill="1" applyBorder="1" applyAlignment="1">
      <alignment horizontal="justify" vertical="center" wrapText="1"/>
    </xf>
    <xf numFmtId="49" fontId="1" fillId="2" borderId="59" xfId="0" applyNumberFormat="1" applyFont="1" applyFill="1" applyBorder="1" applyAlignment="1">
      <alignment horizontal="left" vertical="center" wrapText="1"/>
    </xf>
    <xf numFmtId="0" fontId="1" fillId="2" borderId="60" xfId="0" applyFont="1" applyFill="1" applyBorder="1" applyAlignment="1">
      <alignment vertical="center" wrapText="1"/>
    </xf>
    <xf numFmtId="0" fontId="1" fillId="2" borderId="60" xfId="0" applyFont="1" applyFill="1" applyBorder="1" applyAlignment="1">
      <alignment horizontal="justify" vertical="center" wrapText="1"/>
    </xf>
    <xf numFmtId="0" fontId="7" fillId="2" borderId="61" xfId="0" applyFont="1" applyFill="1" applyBorder="1" applyAlignment="1">
      <alignment horizontal="justify" vertical="center" wrapText="1"/>
    </xf>
    <xf numFmtId="0" fontId="33" fillId="6" borderId="0" xfId="0" applyFont="1" applyFill="1" applyAlignment="1">
      <alignment vertical="top"/>
    </xf>
    <xf numFmtId="49" fontId="1" fillId="2" borderId="65" xfId="0" applyNumberFormat="1" applyFont="1" applyFill="1" applyBorder="1" applyAlignment="1">
      <alignment horizontal="left" vertical="center" wrapText="1"/>
    </xf>
    <xf numFmtId="0" fontId="1" fillId="2" borderId="66" xfId="0" applyFont="1" applyFill="1" applyBorder="1" applyAlignment="1">
      <alignment vertical="center" wrapText="1"/>
    </xf>
    <xf numFmtId="0" fontId="1" fillId="2" borderId="66" xfId="0" applyFont="1" applyFill="1" applyBorder="1" applyAlignment="1">
      <alignment horizontal="justify" vertical="center" wrapText="1"/>
    </xf>
    <xf numFmtId="0" fontId="1" fillId="2" borderId="67" xfId="0" applyFont="1" applyFill="1" applyBorder="1" applyAlignment="1">
      <alignment horizontal="justify" vertical="center" wrapText="1"/>
    </xf>
    <xf numFmtId="0" fontId="7" fillId="2" borderId="61" xfId="0" applyFont="1" applyFill="1" applyBorder="1" applyAlignment="1">
      <alignment vertical="center" wrapText="1"/>
    </xf>
    <xf numFmtId="0" fontId="7" fillId="2" borderId="65" xfId="0" applyFont="1" applyFill="1" applyBorder="1" applyAlignment="1">
      <alignment horizontal="left" vertical="center" wrapText="1"/>
    </xf>
    <xf numFmtId="0" fontId="53" fillId="2" borderId="66" xfId="0" applyFont="1" applyFill="1" applyBorder="1" applyAlignment="1">
      <alignment horizontal="justify" vertical="center" wrapText="1"/>
    </xf>
    <xf numFmtId="0" fontId="53" fillId="2" borderId="67" xfId="0" applyFont="1" applyFill="1" applyBorder="1" applyAlignment="1">
      <alignment vertical="center" wrapText="1"/>
    </xf>
    <xf numFmtId="0" fontId="1" fillId="7" borderId="68"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7" fillId="2" borderId="59" xfId="0" applyFont="1" applyFill="1" applyBorder="1" applyAlignment="1">
      <alignment horizontal="justify" vertical="center" wrapText="1"/>
    </xf>
    <xf numFmtId="0" fontId="7" fillId="2" borderId="60" xfId="0" applyFont="1" applyFill="1" applyBorder="1" applyAlignment="1">
      <alignment horizontal="left" vertical="center" wrapText="1"/>
    </xf>
    <xf numFmtId="0" fontId="7" fillId="2" borderId="60" xfId="0" applyFont="1" applyFill="1" applyBorder="1" applyAlignment="1">
      <alignment horizontal="justify" vertical="center" wrapText="1"/>
    </xf>
    <xf numFmtId="49" fontId="1" fillId="2" borderId="62" xfId="0" applyNumberFormat="1" applyFont="1" applyFill="1" applyBorder="1" applyAlignment="1">
      <alignment horizontal="justify" vertical="center" wrapText="1"/>
    </xf>
    <xf numFmtId="0" fontId="1" fillId="2" borderId="64" xfId="0" applyFont="1" applyFill="1" applyBorder="1"/>
    <xf numFmtId="0" fontId="1" fillId="2" borderId="62" xfId="0" applyFont="1" applyFill="1" applyBorder="1" applyAlignment="1">
      <alignment horizontal="justify" vertical="center" wrapText="1"/>
    </xf>
    <xf numFmtId="49" fontId="1" fillId="2" borderId="62" xfId="0" applyNumberFormat="1" applyFont="1" applyFill="1" applyBorder="1" applyAlignment="1">
      <alignment vertical="center" wrapText="1"/>
    </xf>
    <xf numFmtId="0" fontId="33" fillId="6" borderId="71" xfId="0" applyFont="1" applyFill="1" applyBorder="1" applyAlignment="1">
      <alignment horizontal="justify" vertical="center" wrapText="1"/>
    </xf>
    <xf numFmtId="0" fontId="1" fillId="2" borderId="65" xfId="0" applyFont="1" applyFill="1" applyBorder="1" applyAlignment="1">
      <alignment horizontal="justify" vertical="center" wrapText="1"/>
    </xf>
    <xf numFmtId="0" fontId="7" fillId="2" borderId="67" xfId="0" applyFont="1" applyFill="1" applyBorder="1" applyAlignment="1">
      <alignment horizontal="justify" vertical="center" wrapText="1"/>
    </xf>
    <xf numFmtId="0" fontId="1" fillId="6" borderId="0" xfId="0" applyFont="1" applyFill="1" applyAlignment="1">
      <alignment horizontal="justify" vertical="center" wrapText="1"/>
    </xf>
    <xf numFmtId="0" fontId="16" fillId="6" borderId="0" xfId="0" applyFont="1" applyFill="1" applyAlignment="1">
      <alignment vertical="center"/>
    </xf>
    <xf numFmtId="0" fontId="1" fillId="2" borderId="59" xfId="0" applyFont="1" applyFill="1" applyBorder="1" applyAlignment="1">
      <alignment horizontal="justify" vertical="center" wrapText="1"/>
    </xf>
    <xf numFmtId="0" fontId="33" fillId="6" borderId="0" xfId="0" applyFont="1" applyFill="1"/>
    <xf numFmtId="0" fontId="33" fillId="6" borderId="0" xfId="0" applyFont="1" applyFill="1" applyAlignment="1">
      <alignment horizontal="center" vertical="top"/>
    </xf>
    <xf numFmtId="0" fontId="7" fillId="2" borderId="62" xfId="0" applyFont="1" applyFill="1" applyBorder="1" applyAlignment="1">
      <alignment horizontal="justify" vertical="center" wrapText="1"/>
    </xf>
    <xf numFmtId="0" fontId="1" fillId="2" borderId="61" xfId="0" applyFont="1" applyFill="1" applyBorder="1"/>
    <xf numFmtId="0" fontId="7" fillId="2" borderId="64" xfId="0" applyFont="1" applyFill="1" applyBorder="1" applyAlignment="1">
      <alignment horizontal="justify" vertical="top" wrapText="1"/>
    </xf>
    <xf numFmtId="0" fontId="4"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xf>
    <xf numFmtId="0" fontId="12" fillId="0" borderId="8" xfId="0" applyFont="1" applyBorder="1" applyAlignment="1">
      <alignment horizontal="center" vertical="center" wrapText="1"/>
    </xf>
    <xf numFmtId="0" fontId="10" fillId="0" borderId="0" xfId="0" applyFont="1" applyAlignment="1">
      <alignment horizontal="left" vertical="center" wrapText="1"/>
    </xf>
    <xf numFmtId="0" fontId="6" fillId="2" borderId="6"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6" xfId="0" applyFont="1" applyFill="1" applyBorder="1" applyAlignment="1">
      <alignment horizontal="justify" vertical="center"/>
    </xf>
    <xf numFmtId="0" fontId="4" fillId="2" borderId="7" xfId="0" applyFont="1" applyFill="1" applyBorder="1" applyAlignment="1">
      <alignment horizontal="justify" vertical="center"/>
    </xf>
    <xf numFmtId="0" fontId="20" fillId="4" borderId="15" xfId="0" applyFont="1" applyFill="1" applyBorder="1" applyAlignment="1">
      <alignment horizontal="center" vertical="center" wrapText="1"/>
    </xf>
    <xf numFmtId="0" fontId="10" fillId="3" borderId="8" xfId="0" applyFont="1" applyFill="1" applyBorder="1" applyAlignment="1" applyProtection="1">
      <alignment horizontal="left" vertical="center"/>
      <protection locked="0"/>
    </xf>
    <xf numFmtId="0" fontId="10" fillId="4" borderId="0" xfId="0" applyFont="1" applyFill="1" applyAlignment="1">
      <alignment horizontal="left" vertical="top" wrapText="1"/>
    </xf>
    <xf numFmtId="165" fontId="10" fillId="0" borderId="16" xfId="0" applyNumberFormat="1" applyFont="1" applyBorder="1" applyAlignment="1">
      <alignment horizontal="left" vertical="center"/>
    </xf>
    <xf numFmtId="164" fontId="10" fillId="0" borderId="17" xfId="0" applyNumberFormat="1" applyFont="1" applyBorder="1" applyAlignment="1">
      <alignment horizontal="left" vertical="center"/>
    </xf>
    <xf numFmtId="165" fontId="16" fillId="0" borderId="17" xfId="0" applyNumberFormat="1" applyFont="1" applyBorder="1" applyAlignment="1">
      <alignment horizontal="left" vertical="center"/>
    </xf>
    <xf numFmtId="164" fontId="16" fillId="0" borderId="17" xfId="0" applyNumberFormat="1" applyFont="1" applyBorder="1" applyAlignment="1">
      <alignment horizontal="left" vertical="center"/>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4" borderId="0" xfId="0" applyFont="1" applyFill="1" applyAlignment="1">
      <alignment horizontal="left" vertical="center" wrapText="1"/>
    </xf>
    <xf numFmtId="0" fontId="26" fillId="4" borderId="0" xfId="0" applyFont="1" applyFill="1" applyAlignment="1">
      <alignment horizontal="center" vertical="center" wrapText="1"/>
    </xf>
    <xf numFmtId="0" fontId="27" fillId="4" borderId="19"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6" fillId="4" borderId="8" xfId="0" applyFont="1" applyFill="1" applyBorder="1" applyAlignment="1">
      <alignment horizontal="center" vertical="center"/>
    </xf>
    <xf numFmtId="0" fontId="27" fillId="4" borderId="19" xfId="0" applyFont="1" applyFill="1" applyBorder="1" applyAlignment="1">
      <alignment horizontal="left" vertical="center" wrapText="1"/>
    </xf>
    <xf numFmtId="0" fontId="32" fillId="4" borderId="0" xfId="0" applyFont="1" applyFill="1" applyAlignment="1">
      <alignment horizontal="center" vertical="center" wrapText="1"/>
    </xf>
    <xf numFmtId="0" fontId="27" fillId="4" borderId="4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7" fillId="4" borderId="23" xfId="0" applyFont="1" applyFill="1" applyBorder="1" applyAlignment="1">
      <alignment horizontal="left" vertical="center" wrapText="1"/>
    </xf>
    <xf numFmtId="0" fontId="27" fillId="4"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10" fillId="4" borderId="43" xfId="0" applyFont="1" applyFill="1" applyBorder="1" applyAlignment="1">
      <alignment horizontal="left" vertical="center" wrapText="1"/>
    </xf>
    <xf numFmtId="0" fontId="26" fillId="4" borderId="8" xfId="0" applyFont="1" applyFill="1" applyBorder="1" applyAlignment="1">
      <alignment horizontal="center" wrapText="1"/>
    </xf>
    <xf numFmtId="0" fontId="23" fillId="4" borderId="19" xfId="0" applyFont="1" applyFill="1" applyBorder="1" applyAlignment="1">
      <alignment horizontal="center" vertical="center" wrapText="1"/>
    </xf>
    <xf numFmtId="0" fontId="14" fillId="4" borderId="1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0" fillId="2" borderId="8" xfId="0" applyFont="1" applyFill="1" applyBorder="1" applyAlignment="1">
      <alignment horizontal="justify" vertical="center" wrapText="1"/>
    </xf>
    <xf numFmtId="0" fontId="23" fillId="4" borderId="0" xfId="0" applyFont="1" applyFill="1" applyAlignment="1">
      <alignment horizontal="left" vertical="center" wrapText="1"/>
    </xf>
    <xf numFmtId="0" fontId="10" fillId="3" borderId="16" xfId="0" applyFont="1" applyFill="1" applyBorder="1" applyAlignment="1" applyProtection="1">
      <alignment horizontal="left"/>
      <protection locked="0"/>
    </xf>
    <xf numFmtId="168" fontId="10" fillId="3" borderId="17" xfId="0" applyNumberFormat="1" applyFont="1" applyFill="1" applyBorder="1" applyAlignment="1" applyProtection="1">
      <alignment horizontal="left"/>
      <protection locked="0"/>
    </xf>
    <xf numFmtId="0" fontId="39" fillId="3" borderId="17" xfId="0" applyFont="1" applyFill="1" applyBorder="1" applyAlignment="1" applyProtection="1">
      <alignment horizontal="left"/>
      <protection locked="0"/>
    </xf>
    <xf numFmtId="169" fontId="10" fillId="3" borderId="18" xfId="0" applyNumberFormat="1" applyFont="1" applyFill="1" applyBorder="1" applyAlignment="1" applyProtection="1">
      <alignment horizontal="left"/>
      <protection locked="0"/>
    </xf>
    <xf numFmtId="0" fontId="6" fillId="2" borderId="6" xfId="0" applyFont="1" applyFill="1" applyBorder="1" applyAlignment="1">
      <alignment horizontal="justify" vertical="center"/>
    </xf>
    <xf numFmtId="0" fontId="6" fillId="2" borderId="7" xfId="0" applyFont="1" applyFill="1" applyBorder="1" applyAlignment="1">
      <alignment horizontal="justify" vertical="center"/>
    </xf>
    <xf numFmtId="169" fontId="10" fillId="3" borderId="16" xfId="0" applyNumberFormat="1" applyFont="1" applyFill="1" applyBorder="1" applyAlignment="1" applyProtection="1">
      <alignment horizontal="left" vertical="center" wrapText="1"/>
      <protection locked="0"/>
    </xf>
    <xf numFmtId="169" fontId="10" fillId="3" borderId="7" xfId="0" applyNumberFormat="1" applyFont="1" applyFill="1" applyBorder="1" applyAlignment="1" applyProtection="1">
      <alignment horizontal="left" vertical="center" wrapText="1"/>
      <protection locked="0"/>
    </xf>
    <xf numFmtId="165" fontId="16" fillId="0" borderId="16" xfId="0" applyNumberFormat="1" applyFont="1" applyBorder="1" applyAlignment="1">
      <alignment horizontal="left" vertical="center"/>
    </xf>
    <xf numFmtId="0" fontId="4" fillId="2" borderId="6" xfId="0" applyFont="1" applyFill="1" applyBorder="1" applyAlignment="1">
      <alignment horizontal="left" vertical="center"/>
    </xf>
    <xf numFmtId="0" fontId="20" fillId="5" borderId="15" xfId="0" applyFont="1" applyFill="1" applyBorder="1" applyAlignment="1">
      <alignment horizontal="center" vertical="center" wrapText="1"/>
    </xf>
    <xf numFmtId="0" fontId="10" fillId="5" borderId="0" xfId="0" applyFont="1" applyFill="1" applyAlignment="1">
      <alignment horizontal="left" vertical="center" wrapText="1"/>
    </xf>
    <xf numFmtId="165" fontId="10" fillId="0" borderId="17" xfId="0" applyNumberFormat="1" applyFont="1" applyBorder="1" applyAlignment="1">
      <alignment horizontal="left" vertical="center"/>
    </xf>
    <xf numFmtId="0" fontId="10" fillId="3" borderId="17" xfId="0" applyFont="1" applyFill="1" applyBorder="1" applyAlignment="1" applyProtection="1">
      <alignment horizontal="left"/>
      <protection locked="0"/>
    </xf>
    <xf numFmtId="0" fontId="10" fillId="3" borderId="18" xfId="0" applyFont="1" applyFill="1" applyBorder="1" applyAlignment="1" applyProtection="1">
      <alignment horizontal="left" vertical="center"/>
      <protection locked="0"/>
    </xf>
    <xf numFmtId="0" fontId="26" fillId="5" borderId="0" xfId="0" applyFont="1" applyFill="1" applyAlignment="1">
      <alignment horizontal="center" vertical="center" wrapText="1"/>
    </xf>
    <xf numFmtId="0" fontId="27" fillId="5" borderId="19"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6" fillId="5" borderId="8" xfId="0" applyFont="1" applyFill="1" applyBorder="1" applyAlignment="1">
      <alignment horizontal="center" vertical="center"/>
    </xf>
    <xf numFmtId="0" fontId="27" fillId="5" borderId="19" xfId="0" applyFont="1" applyFill="1" applyBorder="1" applyAlignment="1">
      <alignment horizontal="left" vertical="center" wrapText="1"/>
    </xf>
    <xf numFmtId="0" fontId="32" fillId="5" borderId="0" xfId="0" applyFont="1" applyFill="1" applyAlignment="1">
      <alignment horizontal="center" vertical="center" wrapText="1"/>
    </xf>
    <xf numFmtId="0" fontId="27" fillId="5" borderId="47"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7" fillId="5" borderId="23" xfId="0" applyFont="1" applyFill="1" applyBorder="1" applyAlignment="1">
      <alignment horizontal="left" vertical="center" wrapText="1"/>
    </xf>
    <xf numFmtId="0" fontId="27" fillId="5" borderId="14" xfId="0" applyFont="1" applyFill="1" applyBorder="1" applyAlignment="1">
      <alignment horizontal="center" vertical="center" wrapText="1"/>
    </xf>
    <xf numFmtId="49" fontId="10" fillId="5" borderId="43" xfId="0" applyNumberFormat="1" applyFont="1" applyFill="1" applyBorder="1" applyAlignment="1">
      <alignment horizontal="left" vertical="center" wrapText="1"/>
    </xf>
    <xf numFmtId="0" fontId="26" fillId="5" borderId="8" xfId="0" applyFont="1" applyFill="1" applyBorder="1" applyAlignment="1">
      <alignment horizontal="center" wrapText="1"/>
    </xf>
    <xf numFmtId="0" fontId="23" fillId="5" borderId="19" xfId="0" applyFont="1" applyFill="1" applyBorder="1" applyAlignment="1">
      <alignment horizontal="center" vertical="center" wrapText="1"/>
    </xf>
    <xf numFmtId="0" fontId="14" fillId="5" borderId="1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57" xfId="0" applyFont="1" applyFill="1" applyBorder="1" applyAlignment="1">
      <alignment horizontal="left" vertical="center" wrapText="1"/>
    </xf>
    <xf numFmtId="0" fontId="14" fillId="5" borderId="58" xfId="0" applyFont="1" applyFill="1" applyBorder="1" applyAlignment="1">
      <alignment horizontal="left" vertical="center" wrapText="1"/>
    </xf>
    <xf numFmtId="0" fontId="23" fillId="5" borderId="0" xfId="0" applyFont="1" applyFill="1" applyAlignment="1">
      <alignment horizontal="left" vertical="center" wrapText="1"/>
    </xf>
    <xf numFmtId="0" fontId="49" fillId="6" borderId="8" xfId="0" applyFont="1" applyFill="1" applyBorder="1" applyAlignment="1">
      <alignment horizontal="center"/>
    </xf>
    <xf numFmtId="0" fontId="1" fillId="7" borderId="1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7" fillId="2" borderId="14" xfId="0" applyFont="1" applyFill="1" applyBorder="1" applyAlignment="1">
      <alignment vertical="center" wrapText="1"/>
    </xf>
    <xf numFmtId="0" fontId="1" fillId="2" borderId="14" xfId="0" applyFont="1" applyFill="1" applyBorder="1" applyAlignment="1">
      <alignment horizontal="justify" wrapText="1"/>
    </xf>
    <xf numFmtId="0" fontId="1" fillId="2" borderId="24"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6" borderId="17" xfId="0" applyFont="1" applyFill="1" applyBorder="1" applyAlignment="1">
      <alignment horizontal="justify" vertical="center" wrapText="1"/>
    </xf>
  </cellXfs>
  <cellStyles count="1">
    <cellStyle name="Normální" xfId="0" builtinId="0"/>
  </cellStyles>
  <dxfs count="139">
    <dxf>
      <fill>
        <patternFill>
          <bgColor rgb="FFFFFFCC"/>
        </patternFill>
      </fill>
    </dxf>
    <dxf>
      <fill>
        <patternFill>
          <bgColor rgb="FFFFFFCC"/>
        </patternFill>
      </fill>
    </dxf>
    <dxf>
      <fill>
        <patternFill>
          <bgColor rgb="FFFFFFCC"/>
        </patternFill>
      </fill>
    </dxf>
    <dxf>
      <fill>
        <patternFill>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ill>
        <patternFill>
          <bgColor rgb="FFFFFFFF"/>
        </patternFill>
      </fill>
    </dxf>
    <dxf>
      <font>
        <color rgb="FFDBEEF4"/>
      </font>
      <fill>
        <patternFill>
          <bgColor rgb="FFDBEEF4"/>
        </patternFill>
      </fill>
    </dxf>
    <dxf>
      <fill>
        <patternFill>
          <bgColor rgb="FFFFFFCC"/>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ill>
        <patternFill>
          <bgColor rgb="FFFFFFCC"/>
        </patternFill>
      </fill>
    </dxf>
    <dxf>
      <fill>
        <patternFill>
          <bgColor rgb="FFFFFFCC"/>
        </patternFill>
      </fill>
    </dxf>
    <dxf>
      <font>
        <color rgb="FFDBEEF4"/>
      </font>
      <fill>
        <patternFill>
          <bgColor rgb="FFDBEEF4"/>
        </patternFill>
      </fill>
    </dxf>
    <dxf>
      <font>
        <color rgb="FFDBEEF4"/>
      </font>
      <fill>
        <patternFill>
          <bgColor rgb="FFDBEEF4"/>
        </patternFill>
      </fill>
    </dxf>
    <dxf>
      <fill>
        <patternFill>
          <bgColor rgb="FFFFFFFF"/>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ont>
        <color rgb="FFDBEEF4"/>
      </font>
      <fill>
        <patternFill>
          <bgColor rgb="FFDBEEF4"/>
        </patternFill>
      </fill>
    </dxf>
    <dxf>
      <fill>
        <patternFill>
          <bgColor rgb="FFFF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2F2F2"/>
      <rgbColor rgb="FFEBF1DE"/>
      <rgbColor rgb="FFFFFF99"/>
      <rgbColor rgb="FF99CCFF"/>
      <rgbColor rgb="FFFF99CC"/>
      <rgbColor rgb="FFCC99FF"/>
      <rgbColor rgb="FFF2DCDB"/>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u-susice@seznam.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7"/>
  <sheetViews>
    <sheetView showGridLines="0" topLeftCell="A16" zoomScale="85" zoomScaleNormal="85" workbookViewId="0">
      <selection activeCell="N33" sqref="N33"/>
    </sheetView>
  </sheetViews>
  <sheetFormatPr defaultRowHeight="16.5" x14ac:dyDescent="0.3"/>
  <cols>
    <col min="1" max="1" width="5.42578125" style="1"/>
    <col min="2" max="2" width="8.7109375" style="2"/>
    <col min="3" max="3" width="21.5703125" style="2"/>
    <col min="4" max="4" width="34.85546875" style="2"/>
    <col min="5" max="5" width="2.42578125" style="2"/>
    <col min="6" max="6" width="12.42578125" style="2"/>
    <col min="7" max="7" width="2.140625" style="2"/>
    <col min="8" max="8" width="7.28515625" style="2"/>
    <col min="9" max="9" width="34.85546875" style="2"/>
    <col min="10" max="10" width="11.28515625" style="2"/>
    <col min="11" max="11" width="4.140625" style="2"/>
    <col min="12" max="12" width="8.7109375" style="1"/>
    <col min="13" max="13" width="21.5703125" style="1"/>
    <col min="14" max="14" width="34.85546875" style="1"/>
    <col min="15" max="15" width="2.42578125" style="1"/>
    <col min="16" max="16" width="12.42578125" style="1"/>
    <col min="17" max="17" width="2.42578125" style="1"/>
    <col min="18" max="18" width="6.85546875" style="1"/>
    <col min="19" max="19" width="34.85546875" style="1"/>
    <col min="20" max="20" width="8.7109375" style="1"/>
    <col min="21" max="21" width="5.42578125" style="1"/>
    <col min="22" max="1025" width="0" style="1" hidden="1"/>
  </cols>
  <sheetData>
    <row r="1" spans="1:20" x14ac:dyDescent="0.3">
      <c r="A1" s="3"/>
      <c r="B1" s="4"/>
      <c r="C1" s="4"/>
      <c r="D1" s="4"/>
      <c r="E1" s="4"/>
      <c r="F1" s="4"/>
      <c r="G1" s="4"/>
      <c r="L1" s="5"/>
    </row>
    <row r="2" spans="1:20" x14ac:dyDescent="0.3">
      <c r="A2" s="6"/>
      <c r="B2" s="7"/>
      <c r="C2" s="8"/>
      <c r="D2" s="8"/>
      <c r="E2" s="8"/>
      <c r="F2" s="8"/>
      <c r="G2" s="8"/>
      <c r="H2" s="8"/>
      <c r="I2" s="8"/>
      <c r="J2" s="8"/>
      <c r="K2" s="8"/>
      <c r="L2" s="9"/>
      <c r="M2" s="9"/>
      <c r="N2" s="9"/>
      <c r="O2" s="9"/>
      <c r="P2" s="9"/>
      <c r="Q2" s="9"/>
      <c r="R2" s="9"/>
      <c r="S2" s="9"/>
      <c r="T2" s="10"/>
    </row>
    <row r="3" spans="1:20" ht="17.25" x14ac:dyDescent="0.3">
      <c r="A3" s="6"/>
      <c r="B3" s="11" t="s">
        <v>0</v>
      </c>
      <c r="C3" s="12"/>
      <c r="D3" s="12"/>
      <c r="E3" s="12"/>
      <c r="F3" s="12"/>
      <c r="G3" s="13"/>
      <c r="H3" s="13"/>
      <c r="I3" s="13"/>
      <c r="J3" s="13"/>
      <c r="K3" s="13"/>
      <c r="L3" s="14"/>
      <c r="M3" s="14"/>
      <c r="N3" s="14"/>
      <c r="O3" s="14"/>
      <c r="P3" s="14"/>
      <c r="Q3" s="14"/>
      <c r="R3" s="14"/>
      <c r="S3" s="14"/>
      <c r="T3" s="15"/>
    </row>
    <row r="4" spans="1:20" ht="86.25" customHeight="1" x14ac:dyDescent="0.2">
      <c r="A4" s="6"/>
      <c r="B4" s="623" t="s">
        <v>1</v>
      </c>
      <c r="C4" s="623"/>
      <c r="D4" s="623"/>
      <c r="E4" s="623"/>
      <c r="F4" s="623"/>
      <c r="G4" s="623"/>
      <c r="H4" s="623"/>
      <c r="I4" s="623"/>
      <c r="J4" s="623"/>
      <c r="K4" s="623"/>
      <c r="L4" s="623"/>
      <c r="M4" s="623"/>
      <c r="N4" s="623"/>
      <c r="O4" s="623"/>
      <c r="P4" s="623"/>
      <c r="Q4" s="623"/>
      <c r="R4" s="623"/>
      <c r="S4" s="623"/>
      <c r="T4" s="623"/>
    </row>
    <row r="5" spans="1:20" ht="23.25" customHeight="1" x14ac:dyDescent="0.2">
      <c r="A5" s="6"/>
      <c r="B5" s="623" t="s">
        <v>2</v>
      </c>
      <c r="C5" s="623"/>
      <c r="D5" s="623"/>
      <c r="E5" s="623"/>
      <c r="F5" s="623"/>
      <c r="G5" s="623"/>
      <c r="H5" s="623"/>
      <c r="I5" s="623"/>
      <c r="J5" s="623"/>
      <c r="K5" s="623"/>
      <c r="L5" s="623"/>
      <c r="M5" s="623"/>
      <c r="N5" s="623"/>
      <c r="O5" s="623"/>
      <c r="P5" s="623"/>
      <c r="Q5" s="623"/>
      <c r="R5" s="623"/>
      <c r="S5" s="623"/>
      <c r="T5" s="623"/>
    </row>
    <row r="6" spans="1:20" ht="23.25" customHeight="1" x14ac:dyDescent="0.2">
      <c r="A6" s="6"/>
      <c r="B6" s="623" t="s">
        <v>3</v>
      </c>
      <c r="C6" s="623"/>
      <c r="D6" s="623"/>
      <c r="E6" s="623"/>
      <c r="F6" s="623"/>
      <c r="G6" s="623"/>
      <c r="H6" s="623"/>
      <c r="I6" s="623"/>
      <c r="J6" s="623"/>
      <c r="K6" s="623"/>
      <c r="L6" s="623"/>
      <c r="M6" s="623"/>
      <c r="N6" s="623"/>
      <c r="O6" s="623"/>
      <c r="P6" s="623"/>
      <c r="Q6" s="623"/>
      <c r="R6" s="623"/>
      <c r="S6" s="623"/>
      <c r="T6" s="623"/>
    </row>
    <row r="7" spans="1:20" ht="23.25" customHeight="1" x14ac:dyDescent="0.2">
      <c r="A7" s="6"/>
      <c r="B7" s="623" t="s">
        <v>4</v>
      </c>
      <c r="C7" s="623"/>
      <c r="D7" s="623"/>
      <c r="E7" s="623"/>
      <c r="F7" s="623"/>
      <c r="G7" s="623"/>
      <c r="H7" s="623"/>
      <c r="I7" s="623"/>
      <c r="J7" s="623"/>
      <c r="K7" s="623"/>
      <c r="L7" s="623"/>
      <c r="M7" s="623"/>
      <c r="N7" s="623"/>
      <c r="O7" s="623"/>
      <c r="P7" s="623"/>
      <c r="Q7" s="623"/>
      <c r="R7" s="623"/>
      <c r="S7" s="623"/>
      <c r="T7" s="623"/>
    </row>
    <row r="8" spans="1:20" ht="33.75" customHeight="1" x14ac:dyDescent="0.2">
      <c r="A8" s="6"/>
      <c r="B8" s="624" t="s">
        <v>5</v>
      </c>
      <c r="C8" s="624"/>
      <c r="D8" s="624"/>
      <c r="E8" s="624"/>
      <c r="F8" s="624"/>
      <c r="G8" s="624"/>
      <c r="H8" s="624"/>
      <c r="I8" s="624"/>
      <c r="J8" s="624"/>
      <c r="K8" s="624"/>
      <c r="L8" s="624"/>
      <c r="M8" s="624"/>
      <c r="N8" s="624"/>
      <c r="O8" s="624"/>
      <c r="P8" s="624"/>
      <c r="Q8" s="624"/>
      <c r="R8" s="624"/>
      <c r="S8" s="624"/>
      <c r="T8" s="624"/>
    </row>
    <row r="9" spans="1:20" ht="77.25" customHeight="1" x14ac:dyDescent="0.2">
      <c r="A9" s="6"/>
      <c r="B9" s="625" t="s">
        <v>6</v>
      </c>
      <c r="C9" s="625"/>
      <c r="D9" s="625"/>
      <c r="E9" s="625"/>
      <c r="F9" s="625"/>
      <c r="G9" s="625"/>
      <c r="H9" s="625"/>
      <c r="I9" s="625"/>
      <c r="J9" s="625"/>
      <c r="K9" s="625"/>
      <c r="L9" s="625"/>
      <c r="M9" s="625"/>
      <c r="N9" s="625"/>
      <c r="O9" s="625"/>
      <c r="P9" s="625"/>
      <c r="Q9" s="625"/>
      <c r="R9" s="625"/>
      <c r="S9" s="625"/>
      <c r="T9" s="16"/>
    </row>
    <row r="10" spans="1:20" ht="15.75" customHeight="1" x14ac:dyDescent="0.25">
      <c r="A10" s="6"/>
      <c r="B10" s="626" t="s">
        <v>7</v>
      </c>
      <c r="C10" s="626"/>
      <c r="D10" s="626"/>
      <c r="E10" s="626"/>
      <c r="F10" s="626"/>
      <c r="G10" s="626"/>
      <c r="H10" s="626"/>
      <c r="I10" s="626"/>
      <c r="J10" s="626"/>
      <c r="K10" s="626"/>
      <c r="L10" s="626"/>
      <c r="M10" s="626"/>
      <c r="N10" s="626"/>
      <c r="O10" s="626"/>
      <c r="P10" s="626"/>
      <c r="Q10" s="626"/>
      <c r="R10" s="626"/>
      <c r="S10" s="626"/>
      <c r="T10" s="17"/>
    </row>
    <row r="11" spans="1:20" x14ac:dyDescent="0.3">
      <c r="A11" s="6"/>
      <c r="B11" s="627" t="s">
        <v>8</v>
      </c>
      <c r="C11" s="627"/>
      <c r="D11" s="627"/>
      <c r="E11" s="627"/>
      <c r="F11" s="627"/>
      <c r="G11" s="627"/>
      <c r="H11" s="627"/>
      <c r="I11" s="627"/>
      <c r="J11" s="627"/>
      <c r="K11" s="627"/>
      <c r="L11" s="627"/>
      <c r="M11" s="627"/>
      <c r="N11" s="627"/>
      <c r="O11" s="627"/>
      <c r="P11" s="627"/>
      <c r="Q11" s="627"/>
      <c r="R11" s="627"/>
      <c r="S11" s="627"/>
      <c r="T11" s="627"/>
    </row>
    <row r="12" spans="1:20" x14ac:dyDescent="0.3">
      <c r="A12" s="6"/>
      <c r="B12" s="18" t="s">
        <v>9</v>
      </c>
      <c r="L12" s="19"/>
    </row>
    <row r="13" spans="1:20" ht="88.5" customHeight="1" x14ac:dyDescent="0.2">
      <c r="A13" s="6"/>
      <c r="B13" s="628" t="s">
        <v>10</v>
      </c>
      <c r="C13" s="628"/>
      <c r="D13" s="628"/>
      <c r="E13" s="628"/>
      <c r="F13" s="628"/>
      <c r="G13" s="628"/>
      <c r="H13" s="628"/>
      <c r="I13" s="628"/>
      <c r="J13" s="628"/>
      <c r="K13" s="628"/>
      <c r="L13" s="628"/>
      <c r="M13" s="628"/>
      <c r="N13" s="628"/>
      <c r="O13" s="628"/>
      <c r="P13" s="628"/>
      <c r="Q13" s="628"/>
      <c r="R13" s="628"/>
      <c r="S13" s="628"/>
      <c r="T13" s="628"/>
    </row>
    <row r="14" spans="1:20" ht="57" customHeight="1" x14ac:dyDescent="0.3">
      <c r="A14" s="6"/>
      <c r="B14" s="629" t="s">
        <v>11</v>
      </c>
      <c r="C14" s="629"/>
      <c r="D14" s="629"/>
      <c r="E14" s="629"/>
      <c r="F14" s="629"/>
      <c r="G14" s="629"/>
    </row>
    <row r="15" spans="1:20" ht="14.25" customHeight="1" x14ac:dyDescent="0.3">
      <c r="A15" s="6"/>
      <c r="B15" s="20"/>
      <c r="C15" s="21"/>
      <c r="D15" s="21"/>
      <c r="E15" s="21"/>
      <c r="F15" s="21"/>
      <c r="G15" s="21"/>
    </row>
    <row r="16" spans="1:20" x14ac:dyDescent="0.3">
      <c r="A16" s="6"/>
      <c r="B16" s="22" t="s">
        <v>12</v>
      </c>
      <c r="C16" s="23"/>
    </row>
    <row r="17" spans="1:20" x14ac:dyDescent="0.3">
      <c r="A17" s="6"/>
      <c r="B17" s="24"/>
      <c r="C17" s="25" t="s">
        <v>13</v>
      </c>
    </row>
    <row r="18" spans="1:20" x14ac:dyDescent="0.3">
      <c r="A18" s="6"/>
      <c r="B18" s="26"/>
    </row>
    <row r="19" spans="1:20" x14ac:dyDescent="0.3">
      <c r="A19" s="6"/>
      <c r="B19" s="27" t="s">
        <v>14</v>
      </c>
      <c r="L19" s="27" t="s">
        <v>15</v>
      </c>
    </row>
    <row r="20" spans="1:20" x14ac:dyDescent="0.3">
      <c r="A20" s="6"/>
      <c r="B20" s="28"/>
      <c r="C20" s="4"/>
      <c r="D20" s="4"/>
      <c r="E20" s="4"/>
      <c r="F20" s="4"/>
      <c r="G20" s="4"/>
      <c r="H20" s="4"/>
      <c r="I20" s="4"/>
      <c r="J20" s="29"/>
      <c r="L20" s="28"/>
      <c r="M20" s="4"/>
      <c r="N20" s="4"/>
      <c r="O20" s="4"/>
      <c r="P20" s="4"/>
      <c r="Q20" s="4"/>
      <c r="R20" s="5"/>
      <c r="S20" s="5"/>
      <c r="T20" s="30"/>
    </row>
    <row r="21" spans="1:20" ht="35.1" customHeight="1" x14ac:dyDescent="0.3">
      <c r="A21" s="6"/>
      <c r="B21" s="31"/>
      <c r="C21" s="32" t="s">
        <v>16</v>
      </c>
      <c r="D21" s="33" t="s">
        <v>17</v>
      </c>
      <c r="J21" s="34"/>
      <c r="L21" s="31"/>
      <c r="M21" s="32" t="s">
        <v>16</v>
      </c>
      <c r="N21" s="33" t="s">
        <v>17</v>
      </c>
      <c r="O21" s="2"/>
      <c r="P21" s="2"/>
      <c r="Q21" s="2"/>
      <c r="T21" s="35"/>
    </row>
    <row r="22" spans="1:20" x14ac:dyDescent="0.3">
      <c r="A22" s="6"/>
      <c r="B22" s="36"/>
      <c r="C22" s="37"/>
      <c r="D22" s="37"/>
      <c r="E22" s="37"/>
      <c r="F22" s="37"/>
      <c r="G22" s="37"/>
      <c r="H22" s="37"/>
      <c r="I22" s="37"/>
      <c r="J22" s="38"/>
      <c r="L22" s="36"/>
      <c r="M22" s="37"/>
      <c r="N22" s="37"/>
      <c r="O22" s="37"/>
      <c r="P22" s="37"/>
      <c r="Q22" s="37"/>
      <c r="R22" s="39"/>
      <c r="S22" s="39"/>
      <c r="T22" s="40"/>
    </row>
    <row r="23" spans="1:20" x14ac:dyDescent="0.3">
      <c r="A23" s="6"/>
      <c r="B23" s="41"/>
    </row>
    <row r="24" spans="1:20" x14ac:dyDescent="0.3">
      <c r="A24" s="6"/>
      <c r="B24" s="42"/>
      <c r="C24" s="4"/>
      <c r="D24" s="43" t="s">
        <v>18</v>
      </c>
      <c r="E24" s="44"/>
      <c r="F24" s="43" t="s">
        <v>19</v>
      </c>
      <c r="G24" s="4"/>
      <c r="H24" s="4"/>
      <c r="I24" s="4"/>
      <c r="J24" s="29"/>
      <c r="K24" s="45"/>
      <c r="L24" s="42"/>
      <c r="M24" s="4"/>
      <c r="N24" s="43" t="s">
        <v>18</v>
      </c>
      <c r="O24" s="44"/>
      <c r="P24" s="43" t="s">
        <v>19</v>
      </c>
      <c r="Q24" s="4"/>
      <c r="R24" s="4"/>
      <c r="S24" s="4"/>
      <c r="T24" s="29"/>
    </row>
    <row r="25" spans="1:20" s="55" customFormat="1" ht="35.1" customHeight="1" x14ac:dyDescent="0.2">
      <c r="A25" s="46"/>
      <c r="B25" s="47"/>
      <c r="C25" s="48" t="s">
        <v>20</v>
      </c>
      <c r="D25" s="49" t="s">
        <v>21</v>
      </c>
      <c r="E25" s="50"/>
      <c r="F25" s="51">
        <v>636606</v>
      </c>
      <c r="G25" s="52"/>
      <c r="H25" s="52"/>
      <c r="I25" s="52"/>
      <c r="J25" s="53"/>
      <c r="K25" s="53"/>
      <c r="L25" s="54"/>
      <c r="M25" s="48" t="s">
        <v>22</v>
      </c>
      <c r="N25" s="49" t="s">
        <v>21</v>
      </c>
      <c r="O25" s="50"/>
      <c r="P25" s="51">
        <v>636606</v>
      </c>
      <c r="Q25" s="52"/>
      <c r="R25" s="52"/>
      <c r="S25" s="52"/>
      <c r="T25" s="53"/>
    </row>
    <row r="26" spans="1:20" x14ac:dyDescent="0.3">
      <c r="A26" s="6"/>
      <c r="B26" s="56"/>
      <c r="J26" s="34"/>
      <c r="K26" s="34"/>
      <c r="L26" s="56"/>
      <c r="M26" s="2"/>
      <c r="N26" s="2"/>
      <c r="O26" s="2"/>
      <c r="P26" s="2"/>
      <c r="Q26" s="2"/>
      <c r="R26" s="2"/>
      <c r="S26" s="2"/>
      <c r="T26" s="34"/>
    </row>
    <row r="27" spans="1:20" x14ac:dyDescent="0.3">
      <c r="A27" s="6"/>
      <c r="B27" s="56"/>
      <c r="D27" s="57" t="s">
        <v>18</v>
      </c>
      <c r="E27" s="58"/>
      <c r="F27" s="59" t="s">
        <v>19</v>
      </c>
      <c r="J27" s="34"/>
      <c r="K27" s="34"/>
      <c r="L27" s="56"/>
      <c r="M27" s="2"/>
      <c r="N27" s="57" t="s">
        <v>18</v>
      </c>
      <c r="O27" s="58"/>
      <c r="P27" s="59" t="s">
        <v>19</v>
      </c>
      <c r="Q27" s="2"/>
      <c r="R27" s="2"/>
      <c r="S27" s="2"/>
      <c r="T27" s="34"/>
    </row>
    <row r="28" spans="1:20" s="55" customFormat="1" ht="35.1" customHeight="1" x14ac:dyDescent="0.2">
      <c r="A28" s="46"/>
      <c r="B28" s="47"/>
      <c r="C28" s="60" t="s">
        <v>23</v>
      </c>
      <c r="D28" s="49" t="s">
        <v>21</v>
      </c>
      <c r="E28" s="50"/>
      <c r="F28" s="51">
        <v>636606</v>
      </c>
      <c r="G28" s="52"/>
      <c r="H28" s="52"/>
      <c r="I28" s="52"/>
      <c r="J28" s="53"/>
      <c r="K28" s="53"/>
      <c r="L28" s="47"/>
      <c r="M28" s="60" t="s">
        <v>23</v>
      </c>
      <c r="N28" s="49" t="s">
        <v>21</v>
      </c>
      <c r="O28" s="50"/>
      <c r="P28" s="51">
        <v>636606</v>
      </c>
      <c r="Q28" s="52"/>
      <c r="R28" s="52"/>
      <c r="S28" s="52"/>
      <c r="T28" s="53"/>
    </row>
    <row r="29" spans="1:20" s="1" customFormat="1" x14ac:dyDescent="0.3">
      <c r="A29" s="6"/>
      <c r="B29" s="56"/>
      <c r="C29" s="2"/>
      <c r="D29" s="61"/>
      <c r="E29" s="61"/>
      <c r="F29" s="2"/>
      <c r="G29" s="2"/>
      <c r="H29" s="2"/>
      <c r="I29" s="2"/>
      <c r="J29" s="34"/>
      <c r="K29" s="34"/>
      <c r="L29" s="56"/>
      <c r="M29" s="2"/>
      <c r="N29" s="61"/>
      <c r="O29" s="61"/>
      <c r="P29" s="2"/>
      <c r="Q29" s="2"/>
      <c r="R29" s="2"/>
      <c r="S29" s="2"/>
      <c r="T29" s="34"/>
    </row>
    <row r="30" spans="1:20" x14ac:dyDescent="0.3">
      <c r="A30" s="6"/>
      <c r="B30" s="56"/>
      <c r="D30" s="57" t="s">
        <v>18</v>
      </c>
      <c r="E30" s="58"/>
      <c r="F30" s="57" t="s">
        <v>19</v>
      </c>
      <c r="I30" s="62" t="s">
        <v>24</v>
      </c>
      <c r="J30" s="34"/>
      <c r="K30" s="34"/>
      <c r="L30" s="56"/>
      <c r="M30" s="2"/>
      <c r="N30" s="57" t="s">
        <v>18</v>
      </c>
      <c r="O30" s="58"/>
      <c r="P30" s="57" t="s">
        <v>19</v>
      </c>
      <c r="Q30" s="2"/>
      <c r="R30" s="2"/>
      <c r="S30" s="62" t="s">
        <v>24</v>
      </c>
      <c r="T30" s="34"/>
    </row>
    <row r="31" spans="1:20" s="55" customFormat="1" ht="16.5" customHeight="1" x14ac:dyDescent="0.2">
      <c r="A31" s="46"/>
      <c r="B31" s="47"/>
      <c r="C31" s="60" t="s">
        <v>25</v>
      </c>
      <c r="D31" s="63" t="s">
        <v>21</v>
      </c>
      <c r="E31" s="64"/>
      <c r="F31" s="65">
        <v>636606</v>
      </c>
      <c r="G31" s="52"/>
      <c r="H31" s="60" t="s">
        <v>26</v>
      </c>
      <c r="I31" s="66" t="s">
        <v>27</v>
      </c>
      <c r="J31" s="53"/>
      <c r="K31" s="53"/>
      <c r="L31" s="47"/>
      <c r="M31" s="60" t="s">
        <v>25</v>
      </c>
      <c r="N31" s="63" t="s">
        <v>21</v>
      </c>
      <c r="O31" s="64"/>
      <c r="P31" s="65">
        <v>636606</v>
      </c>
      <c r="Q31" s="52"/>
      <c r="R31" s="60" t="s">
        <v>26</v>
      </c>
      <c r="S31" s="66" t="s">
        <v>28</v>
      </c>
      <c r="T31" s="53"/>
    </row>
    <row r="32" spans="1:20" x14ac:dyDescent="0.3">
      <c r="A32" s="6"/>
      <c r="B32" s="56"/>
      <c r="D32" s="67" t="s">
        <v>21</v>
      </c>
      <c r="E32" s="61"/>
      <c r="F32" s="65">
        <v>636606</v>
      </c>
      <c r="I32" s="68" t="s">
        <v>29</v>
      </c>
      <c r="J32" s="34"/>
      <c r="K32" s="34"/>
      <c r="L32" s="56"/>
      <c r="M32" s="2"/>
      <c r="N32" s="67" t="s">
        <v>21</v>
      </c>
      <c r="O32" s="61"/>
      <c r="P32" s="65">
        <v>636606</v>
      </c>
      <c r="Q32" s="2"/>
      <c r="R32" s="2"/>
      <c r="S32" s="68" t="s">
        <v>30</v>
      </c>
      <c r="T32" s="34"/>
    </row>
    <row r="33" spans="1:20" x14ac:dyDescent="0.3">
      <c r="A33" s="6"/>
      <c r="B33" s="56"/>
      <c r="D33" s="67"/>
      <c r="E33" s="61"/>
      <c r="F33" s="65"/>
      <c r="I33" s="68"/>
      <c r="J33" s="34"/>
      <c r="K33" s="34"/>
      <c r="L33" s="56"/>
      <c r="M33" s="2"/>
      <c r="N33" s="67"/>
      <c r="O33" s="61"/>
      <c r="P33" s="65"/>
      <c r="Q33" s="2"/>
      <c r="R33" s="2"/>
      <c r="S33" s="68"/>
      <c r="T33" s="34"/>
    </row>
    <row r="34" spans="1:20" x14ac:dyDescent="0.3">
      <c r="A34" s="6"/>
      <c r="B34" s="56"/>
      <c r="D34" s="67"/>
      <c r="E34" s="61"/>
      <c r="F34" s="65"/>
      <c r="I34" s="68"/>
      <c r="J34" s="34"/>
      <c r="K34" s="34"/>
      <c r="L34" s="56"/>
      <c r="M34" s="2"/>
      <c r="N34" s="67"/>
      <c r="O34" s="61"/>
      <c r="P34" s="65"/>
      <c r="Q34" s="2"/>
      <c r="R34" s="2"/>
      <c r="S34" s="68"/>
      <c r="T34" s="34"/>
    </row>
    <row r="35" spans="1:20" x14ac:dyDescent="0.3">
      <c r="A35" s="6"/>
      <c r="B35" s="56"/>
      <c r="D35" s="67"/>
      <c r="E35" s="61"/>
      <c r="F35" s="65"/>
      <c r="I35" s="68"/>
      <c r="J35" s="34"/>
      <c r="K35" s="34"/>
      <c r="L35" s="56"/>
      <c r="M35" s="2"/>
      <c r="N35" s="67"/>
      <c r="O35" s="61"/>
      <c r="P35" s="65"/>
      <c r="Q35" s="2"/>
      <c r="R35" s="2"/>
      <c r="S35" s="68"/>
      <c r="T35" s="34"/>
    </row>
    <row r="36" spans="1:20" x14ac:dyDescent="0.3">
      <c r="A36" s="6"/>
      <c r="B36" s="56"/>
      <c r="D36" s="68"/>
      <c r="F36" s="65"/>
      <c r="I36" s="68"/>
      <c r="J36" s="34"/>
      <c r="K36" s="34"/>
      <c r="L36" s="56"/>
      <c r="M36" s="2"/>
      <c r="N36" s="68"/>
      <c r="O36" s="2"/>
      <c r="P36" s="65"/>
      <c r="Q36" s="2"/>
      <c r="R36" s="2"/>
      <c r="S36" s="68"/>
      <c r="T36" s="34"/>
    </row>
    <row r="37" spans="1:20" x14ac:dyDescent="0.3">
      <c r="A37" s="6"/>
      <c r="B37" s="56"/>
      <c r="D37" s="68"/>
      <c r="F37" s="65"/>
      <c r="I37" s="68"/>
      <c r="J37" s="34"/>
      <c r="K37" s="34"/>
      <c r="L37" s="56"/>
      <c r="M37" s="2"/>
      <c r="N37" s="68"/>
      <c r="O37" s="2"/>
      <c r="P37" s="65"/>
      <c r="Q37" s="2"/>
      <c r="R37" s="2"/>
      <c r="S37" s="68"/>
      <c r="T37" s="34"/>
    </row>
  </sheetData>
  <sheetProtection sheet="1" objects="1" scenarios="1"/>
  <protectedRanges>
    <protectedRange sqref="D25 F25 D28 F28 F31:F35 D31:D35 N25 P25 N28 P28 P31:P35 N31:N35" name="Identifikace"/>
  </protectedRanges>
  <mergeCells count="10">
    <mergeCell ref="B9:S9"/>
    <mergeCell ref="B10:S10"/>
    <mergeCell ref="B11:T11"/>
    <mergeCell ref="B13:T13"/>
    <mergeCell ref="B14:G14"/>
    <mergeCell ref="B4:T4"/>
    <mergeCell ref="B5:T5"/>
    <mergeCell ref="B6:T6"/>
    <mergeCell ref="B7:T7"/>
    <mergeCell ref="B8:T8"/>
  </mergeCells>
  <dataValidations count="1">
    <dataValidation type="list" allowBlank="1" showInputMessage="1" showErrorMessage="1" sqref="D21 N21" xr:uid="{00000000-0002-0000-0000-000000000000}">
      <formula1>"Prosím vyberte,ano,ne"</formula1>
      <formula2>0</formula2>
    </dataValidation>
  </dataValidations>
  <hyperlinks>
    <hyperlink ref="B10" r:id="rId1" xr:uid="{00000000-0004-0000-0000-000000000000}"/>
  </hyperlinks>
  <pageMargins left="0.15763888888888899" right="0.15763888888888899" top="0.35486111111111102" bottom="0.43333333333333302"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94"/>
  <sheetViews>
    <sheetView showGridLines="0" tabSelected="1" topLeftCell="A43" zoomScaleNormal="100" workbookViewId="0">
      <selection activeCell="F52" sqref="F52"/>
    </sheetView>
  </sheetViews>
  <sheetFormatPr defaultRowHeight="16.5" x14ac:dyDescent="0.3"/>
  <cols>
    <col min="1" max="1" width="5.42578125" style="69"/>
    <col min="2" max="2" width="6.140625" style="26"/>
    <col min="3" max="3" width="51.5703125" style="69"/>
    <col min="4" max="4" width="15.42578125" style="69"/>
    <col min="5" max="6" width="16.42578125" style="69" bestFit="1" customWidth="1"/>
    <col min="7" max="7" width="10.42578125" style="70"/>
    <col min="8" max="8" width="5.42578125" style="18"/>
    <col min="9" max="1025" width="0" style="69" hidden="1"/>
  </cols>
  <sheetData>
    <row r="1" spans="1:18" x14ac:dyDescent="0.3">
      <c r="A1" s="71"/>
      <c r="B1" s="72"/>
      <c r="C1" s="71"/>
      <c r="D1" s="71"/>
      <c r="E1" s="71"/>
      <c r="F1" s="71"/>
      <c r="G1" s="73"/>
      <c r="H1" s="74"/>
    </row>
    <row r="2" spans="1:18" x14ac:dyDescent="0.3">
      <c r="A2" s="71"/>
      <c r="B2" s="72"/>
      <c r="C2" s="71"/>
      <c r="D2" s="71"/>
      <c r="E2" s="71"/>
      <c r="F2" s="71"/>
      <c r="G2" s="73"/>
      <c r="H2" s="75"/>
    </row>
    <row r="3" spans="1:18" x14ac:dyDescent="0.3">
      <c r="A3" s="71"/>
      <c r="B3" s="72"/>
      <c r="C3" s="71"/>
      <c r="D3" s="71"/>
      <c r="E3" s="71"/>
      <c r="F3" s="71"/>
      <c r="G3" s="73"/>
      <c r="H3" s="75"/>
    </row>
    <row r="4" spans="1:18" ht="17.25" x14ac:dyDescent="0.3">
      <c r="A4" s="71"/>
      <c r="B4" s="76" t="s">
        <v>0</v>
      </c>
      <c r="C4" s="77"/>
      <c r="D4" s="77"/>
      <c r="E4" s="77"/>
      <c r="F4" s="78"/>
      <c r="G4" s="73"/>
      <c r="H4" s="75"/>
    </row>
    <row r="5" spans="1:18" ht="51.75" customHeight="1" x14ac:dyDescent="0.3">
      <c r="A5" s="71"/>
      <c r="B5" s="630" t="s">
        <v>5</v>
      </c>
      <c r="C5" s="630"/>
      <c r="D5" s="630"/>
      <c r="E5" s="630"/>
      <c r="F5" s="630"/>
      <c r="G5" s="79"/>
      <c r="H5" s="80"/>
    </row>
    <row r="6" spans="1:18" ht="42" customHeight="1" x14ac:dyDescent="0.3">
      <c r="A6" s="71"/>
      <c r="B6" s="631" t="s">
        <v>31</v>
      </c>
      <c r="C6" s="631"/>
      <c r="D6" s="631"/>
      <c r="E6" s="631"/>
      <c r="F6" s="631"/>
      <c r="G6" s="81"/>
      <c r="H6" s="82"/>
      <c r="I6" s="83"/>
      <c r="J6" s="83"/>
      <c r="K6" s="83"/>
      <c r="L6" s="83"/>
      <c r="M6" s="83"/>
      <c r="N6" s="83"/>
      <c r="O6" s="83"/>
      <c r="P6" s="83"/>
      <c r="Q6" s="83"/>
      <c r="R6" s="83"/>
    </row>
    <row r="7" spans="1:18" ht="17.25" x14ac:dyDescent="0.3">
      <c r="A7" s="71"/>
      <c r="B7" s="632" t="s">
        <v>32</v>
      </c>
      <c r="C7" s="632"/>
      <c r="D7" s="632"/>
      <c r="E7" s="632"/>
      <c r="F7" s="632"/>
      <c r="G7" s="73"/>
      <c r="H7" s="75"/>
      <c r="I7" s="83"/>
      <c r="J7" s="83"/>
      <c r="K7" s="83"/>
      <c r="L7" s="83"/>
      <c r="M7" s="83"/>
      <c r="N7" s="83"/>
      <c r="O7" s="83"/>
      <c r="P7" s="83"/>
      <c r="Q7" s="83"/>
      <c r="R7" s="83"/>
    </row>
    <row r="8" spans="1:18" ht="17.25" x14ac:dyDescent="0.3">
      <c r="A8" s="71"/>
      <c r="B8" s="632" t="s">
        <v>33</v>
      </c>
      <c r="C8" s="632"/>
      <c r="D8" s="632"/>
      <c r="E8" s="632"/>
      <c r="F8" s="632"/>
      <c r="G8" s="73"/>
      <c r="H8" s="75"/>
      <c r="I8" s="83"/>
      <c r="J8" s="83"/>
      <c r="K8" s="83"/>
      <c r="L8" s="83"/>
      <c r="M8" s="83"/>
      <c r="N8" s="83"/>
      <c r="O8" s="83"/>
      <c r="P8" s="83"/>
      <c r="Q8" s="83"/>
      <c r="R8" s="83"/>
    </row>
    <row r="9" spans="1:18" ht="17.25" x14ac:dyDescent="0.3">
      <c r="A9" s="71"/>
      <c r="B9" s="632" t="s">
        <v>34</v>
      </c>
      <c r="C9" s="632"/>
      <c r="D9" s="632"/>
      <c r="E9" s="632"/>
      <c r="F9" s="632"/>
      <c r="G9" s="73"/>
      <c r="H9" s="75"/>
      <c r="I9" s="83"/>
      <c r="J9" s="83"/>
      <c r="K9" s="83"/>
      <c r="L9" s="83"/>
      <c r="M9" s="83"/>
      <c r="N9" s="83"/>
      <c r="O9" s="83"/>
      <c r="P9" s="83"/>
      <c r="Q9" s="83"/>
      <c r="R9" s="83"/>
    </row>
    <row r="10" spans="1:18" ht="41.25" customHeight="1" x14ac:dyDescent="0.3">
      <c r="A10" s="71"/>
      <c r="B10" s="632" t="s">
        <v>35</v>
      </c>
      <c r="C10" s="632"/>
      <c r="D10" s="632"/>
      <c r="E10" s="632"/>
      <c r="F10" s="632"/>
      <c r="G10" s="79"/>
      <c r="H10" s="75"/>
      <c r="I10" s="83"/>
      <c r="J10" s="83"/>
      <c r="K10" s="83"/>
      <c r="L10" s="83"/>
      <c r="M10" s="83"/>
      <c r="N10" s="83"/>
      <c r="O10" s="83"/>
      <c r="P10" s="83"/>
      <c r="Q10" s="83"/>
      <c r="R10" s="83"/>
    </row>
    <row r="11" spans="1:18" ht="17.25" x14ac:dyDescent="0.3">
      <c r="A11" s="71"/>
      <c r="B11" s="632" t="s">
        <v>36</v>
      </c>
      <c r="C11" s="632"/>
      <c r="D11" s="632"/>
      <c r="E11" s="632"/>
      <c r="F11" s="632"/>
      <c r="G11" s="73"/>
      <c r="H11" s="75"/>
      <c r="I11" s="83"/>
      <c r="J11" s="83"/>
      <c r="K11" s="83"/>
      <c r="L11" s="83"/>
      <c r="M11" s="83"/>
      <c r="N11" s="83"/>
      <c r="O11" s="83"/>
      <c r="P11" s="83"/>
      <c r="Q11" s="83"/>
      <c r="R11" s="83"/>
    </row>
    <row r="12" spans="1:18" x14ac:dyDescent="0.3">
      <c r="A12" s="71"/>
      <c r="B12" s="633" t="s">
        <v>37</v>
      </c>
      <c r="C12" s="633"/>
      <c r="D12" s="633"/>
      <c r="E12" s="633"/>
      <c r="F12" s="633"/>
      <c r="G12" s="81"/>
      <c r="H12" s="82"/>
      <c r="I12" s="84"/>
      <c r="J12" s="84"/>
      <c r="K12" s="84"/>
      <c r="L12" s="84"/>
      <c r="M12" s="84"/>
      <c r="N12" s="84"/>
      <c r="O12" s="84"/>
      <c r="P12" s="84"/>
      <c r="Q12" s="84"/>
      <c r="R12" s="84"/>
    </row>
    <row r="13" spans="1:18" x14ac:dyDescent="0.3">
      <c r="A13" s="71"/>
      <c r="B13" s="71"/>
      <c r="C13" s="85"/>
      <c r="D13" s="85"/>
      <c r="E13" s="85"/>
      <c r="F13" s="85"/>
      <c r="G13" s="81"/>
      <c r="H13" s="82"/>
      <c r="I13" s="84"/>
      <c r="J13" s="84"/>
      <c r="K13" s="84"/>
      <c r="L13" s="84"/>
      <c r="M13" s="84"/>
      <c r="N13" s="84"/>
      <c r="O13" s="84"/>
      <c r="P13" s="84"/>
      <c r="Q13" s="84"/>
      <c r="R13" s="84"/>
    </row>
    <row r="14" spans="1:18" x14ac:dyDescent="0.3">
      <c r="A14" s="71"/>
      <c r="B14" s="86" t="s">
        <v>12</v>
      </c>
      <c r="C14" s="71"/>
      <c r="D14" s="71"/>
      <c r="E14" s="71"/>
      <c r="F14" s="87"/>
      <c r="G14" s="73"/>
      <c r="H14" s="75"/>
    </row>
    <row r="15" spans="1:18" x14ac:dyDescent="0.3">
      <c r="A15" s="71"/>
      <c r="B15" s="24"/>
      <c r="C15" s="71" t="s">
        <v>38</v>
      </c>
      <c r="D15" s="71"/>
      <c r="E15" s="71"/>
      <c r="F15" s="71"/>
      <c r="G15" s="73"/>
      <c r="H15" s="75"/>
    </row>
    <row r="16" spans="1:18" x14ac:dyDescent="0.3">
      <c r="A16" s="71"/>
      <c r="B16" s="88"/>
      <c r="C16" s="71" t="s">
        <v>39</v>
      </c>
      <c r="D16" s="89"/>
      <c r="E16" s="71"/>
      <c r="F16" s="90"/>
      <c r="G16" s="73"/>
      <c r="H16" s="75"/>
    </row>
    <row r="17" spans="1:8" x14ac:dyDescent="0.3">
      <c r="A17" s="71"/>
      <c r="B17" s="91"/>
      <c r="C17" s="71"/>
      <c r="D17" s="89"/>
      <c r="E17" s="71"/>
      <c r="F17" s="90" t="s">
        <v>40</v>
      </c>
      <c r="G17" s="73"/>
      <c r="H17" s="75"/>
    </row>
    <row r="18" spans="1:8" ht="57" customHeight="1" x14ac:dyDescent="0.3">
      <c r="A18" s="71"/>
      <c r="B18" s="634" t="s">
        <v>41</v>
      </c>
      <c r="C18" s="634"/>
      <c r="D18" s="634"/>
      <c r="E18" s="634"/>
      <c r="F18" s="634"/>
      <c r="G18" s="73"/>
      <c r="H18" s="75"/>
    </row>
    <row r="19" spans="1:8" ht="16.350000000000001" customHeight="1" x14ac:dyDescent="0.3">
      <c r="A19" s="71"/>
      <c r="B19" s="92"/>
      <c r="C19" s="93" t="s">
        <v>42</v>
      </c>
      <c r="D19" s="635" t="s">
        <v>43</v>
      </c>
      <c r="E19" s="635"/>
      <c r="F19" s="94"/>
      <c r="G19" s="79"/>
      <c r="H19" s="75"/>
    </row>
    <row r="20" spans="1:8" ht="8.25" customHeight="1" x14ac:dyDescent="0.3">
      <c r="A20" s="71"/>
      <c r="B20" s="95"/>
      <c r="C20" s="96"/>
      <c r="D20" s="97"/>
      <c r="E20" s="98"/>
      <c r="F20" s="99"/>
      <c r="G20" s="73"/>
      <c r="H20" s="75"/>
    </row>
    <row r="21" spans="1:8" x14ac:dyDescent="0.3">
      <c r="A21" s="71"/>
      <c r="B21" s="100"/>
      <c r="C21" s="100"/>
      <c r="D21" s="100"/>
      <c r="E21" s="100"/>
      <c r="F21" s="100"/>
      <c r="G21" s="73"/>
      <c r="H21" s="75"/>
    </row>
    <row r="22" spans="1:8" x14ac:dyDescent="0.3">
      <c r="A22" s="71"/>
      <c r="B22" s="101" t="s">
        <v>44</v>
      </c>
      <c r="C22" s="71"/>
      <c r="D22" s="71"/>
      <c r="E22" s="71"/>
      <c r="F22" s="71"/>
      <c r="G22" s="73"/>
      <c r="H22" s="75"/>
    </row>
    <row r="23" spans="1:8" ht="18" customHeight="1" x14ac:dyDescent="0.3">
      <c r="A23" s="71"/>
      <c r="B23" s="636" t="s">
        <v>45</v>
      </c>
      <c r="C23" s="103" t="s">
        <v>46</v>
      </c>
      <c r="D23" s="63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Sušice</v>
      </c>
      <c r="E23" s="637"/>
      <c r="F23" s="637"/>
      <c r="G23" s="104" t="s">
        <v>47</v>
      </c>
      <c r="H23" s="75"/>
    </row>
    <row r="24" spans="1:8" ht="18" customHeight="1" x14ac:dyDescent="0.3">
      <c r="A24" s="71"/>
      <c r="B24" s="636"/>
      <c r="C24" s="103" t="s">
        <v>48</v>
      </c>
      <c r="D24" s="6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636606</v>
      </c>
      <c r="E24" s="638"/>
      <c r="F24" s="638"/>
      <c r="G24" s="104" t="s">
        <v>47</v>
      </c>
      <c r="H24" s="75"/>
    </row>
    <row r="25" spans="1:8" ht="18" customHeight="1" x14ac:dyDescent="0.3">
      <c r="A25" s="71"/>
      <c r="B25" s="636" t="s">
        <v>49</v>
      </c>
      <c r="C25" s="103" t="s">
        <v>50</v>
      </c>
      <c r="D25" s="6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Sušice</v>
      </c>
      <c r="E25" s="638"/>
      <c r="F25" s="638"/>
      <c r="G25" s="104" t="s">
        <v>47</v>
      </c>
      <c r="H25" s="75"/>
    </row>
    <row r="26" spans="1:8" ht="18" customHeight="1" x14ac:dyDescent="0.3">
      <c r="A26" s="71"/>
      <c r="B26" s="636"/>
      <c r="C26" s="103" t="s">
        <v>51</v>
      </c>
      <c r="D26" s="6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636606</v>
      </c>
      <c r="E26" s="638"/>
      <c r="F26" s="638"/>
      <c r="G26" s="104" t="s">
        <v>47</v>
      </c>
      <c r="H26" s="75"/>
    </row>
    <row r="27" spans="1:8" ht="18" customHeight="1" x14ac:dyDescent="0.3">
      <c r="A27" s="71"/>
      <c r="B27" s="636" t="s">
        <v>52</v>
      </c>
      <c r="C27" s="103" t="s">
        <v>53</v>
      </c>
      <c r="D27" s="639" t="str">
        <f>+IF(AND(ISBLANK(Identifikace!D31),ISBLANK(Identifikace!N31)),"Vyplňte, prosím, údaje v listu Identifikace.","viz list Identifikace")</f>
        <v>viz list Identifikace</v>
      </c>
      <c r="E27" s="639"/>
      <c r="F27" s="639"/>
      <c r="G27" s="104" t="s">
        <v>47</v>
      </c>
      <c r="H27" s="75"/>
    </row>
    <row r="28" spans="1:8" ht="18" customHeight="1" x14ac:dyDescent="0.3">
      <c r="A28" s="71"/>
      <c r="B28" s="636"/>
      <c r="C28" s="103" t="s">
        <v>54</v>
      </c>
      <c r="D28" s="640" t="str">
        <f>+IF(AND(ISBLANK(Identifikace!F31),ISBLANK(Identifikace!P31)),"Vyplňte, prosím, údaje v listu Identifikace.","viz list Identifikace")</f>
        <v>viz list Identifikace</v>
      </c>
      <c r="E28" s="640"/>
      <c r="F28" s="640"/>
      <c r="G28" s="104" t="s">
        <v>47</v>
      </c>
      <c r="H28" s="75"/>
    </row>
    <row r="29" spans="1:8" ht="18" customHeight="1" x14ac:dyDescent="0.3">
      <c r="A29" s="71"/>
      <c r="B29" s="105" t="s">
        <v>55</v>
      </c>
      <c r="C29" s="103" t="s">
        <v>56</v>
      </c>
      <c r="D29" s="641" t="s">
        <v>591</v>
      </c>
      <c r="E29" s="641"/>
      <c r="F29" s="641"/>
      <c r="G29" s="104" t="s">
        <v>47</v>
      </c>
      <c r="H29" s="75"/>
    </row>
    <row r="30" spans="1:8" ht="18" customHeight="1" x14ac:dyDescent="0.3">
      <c r="A30" s="71"/>
      <c r="B30" s="105" t="s">
        <v>58</v>
      </c>
      <c r="C30" s="103" t="s">
        <v>59</v>
      </c>
      <c r="D30" s="642">
        <v>1</v>
      </c>
      <c r="E30" s="642"/>
      <c r="F30" s="642"/>
      <c r="G30" s="104" t="s">
        <v>47</v>
      </c>
      <c r="H30" s="75"/>
    </row>
    <row r="31" spans="1:8" ht="9" customHeight="1" x14ac:dyDescent="0.3">
      <c r="A31" s="71"/>
      <c r="B31" s="71"/>
      <c r="C31" s="71"/>
      <c r="D31" s="71"/>
      <c r="E31" s="71"/>
      <c r="F31" s="71"/>
      <c r="G31" s="73"/>
      <c r="H31" s="75"/>
    </row>
    <row r="32" spans="1:8" x14ac:dyDescent="0.3">
      <c r="A32" s="71"/>
      <c r="B32" s="105"/>
      <c r="C32" s="106"/>
      <c r="D32" s="107"/>
      <c r="E32" s="108" t="s">
        <v>60</v>
      </c>
      <c r="F32" s="109" t="s">
        <v>61</v>
      </c>
      <c r="G32" s="73"/>
      <c r="H32" s="75"/>
    </row>
    <row r="33" spans="1:8" ht="24" customHeight="1" x14ac:dyDescent="0.3">
      <c r="A33" s="71"/>
      <c r="B33" s="105" t="s">
        <v>62</v>
      </c>
      <c r="C33" s="103" t="s">
        <v>63</v>
      </c>
      <c r="D33" s="107"/>
      <c r="E33" s="110" t="str">
        <f>+IF(ISBLANK(Identifikace!I31),"Vyplňte, prosím, v listu Identifikace","viz list Identifikace")</f>
        <v>viz list Identifikace</v>
      </c>
      <c r="F33" s="111" t="str">
        <f>+IF(ISBLANK(Identifikace!S31),"Vyplňte, prosím, v listu Identifikace","viz list Identifikace")</f>
        <v>viz list Identifikace</v>
      </c>
      <c r="G33" s="104" t="s">
        <v>47</v>
      </c>
      <c r="H33" s="75"/>
    </row>
    <row r="34" spans="1:8" ht="24" customHeight="1" x14ac:dyDescent="0.3">
      <c r="A34" s="71"/>
      <c r="B34" s="105" t="s">
        <v>64</v>
      </c>
      <c r="C34" s="643" t="s">
        <v>65</v>
      </c>
      <c r="D34" s="643"/>
      <c r="E34" s="112">
        <v>0.3</v>
      </c>
      <c r="F34" s="113">
        <v>0.2</v>
      </c>
      <c r="G34" s="104" t="s">
        <v>47</v>
      </c>
      <c r="H34" s="75"/>
    </row>
    <row r="35" spans="1:8" ht="24" customHeight="1" x14ac:dyDescent="0.3">
      <c r="A35" s="71"/>
      <c r="B35" s="105" t="s">
        <v>66</v>
      </c>
      <c r="C35" s="643" t="s">
        <v>67</v>
      </c>
      <c r="D35" s="643"/>
      <c r="E35" s="114">
        <v>0</v>
      </c>
      <c r="F35" s="115">
        <v>0</v>
      </c>
      <c r="G35" s="104" t="s">
        <v>47</v>
      </c>
      <c r="H35" s="75"/>
    </row>
    <row r="36" spans="1:8" ht="24" customHeight="1" x14ac:dyDescent="0.3">
      <c r="A36" s="71"/>
      <c r="B36" s="105" t="s">
        <v>68</v>
      </c>
      <c r="C36" s="643" t="s">
        <v>69</v>
      </c>
      <c r="D36" s="643"/>
      <c r="E36" s="116">
        <v>14.439</v>
      </c>
      <c r="F36" s="117">
        <v>26.614999999999998</v>
      </c>
      <c r="G36" s="104" t="s">
        <v>47</v>
      </c>
      <c r="H36" s="75"/>
    </row>
    <row r="37" spans="1:8" ht="17.25" x14ac:dyDescent="0.3">
      <c r="A37" s="71"/>
      <c r="B37" s="118"/>
      <c r="C37" s="71"/>
      <c r="D37" s="71"/>
      <c r="E37" s="71"/>
      <c r="F37" s="71"/>
      <c r="G37" s="73"/>
      <c r="H37" s="75"/>
    </row>
    <row r="38" spans="1:8" ht="39.75" customHeight="1" x14ac:dyDescent="0.3">
      <c r="A38" s="71"/>
      <c r="B38" s="644" t="s">
        <v>70</v>
      </c>
      <c r="C38" s="644"/>
      <c r="D38" s="644"/>
      <c r="E38" s="644"/>
      <c r="F38" s="644"/>
      <c r="G38" s="73"/>
      <c r="H38" s="75"/>
    </row>
    <row r="39" spans="1:8" ht="26.25" customHeight="1" x14ac:dyDescent="0.3">
      <c r="A39" s="71"/>
      <c r="B39" s="645" t="s">
        <v>71</v>
      </c>
      <c r="C39" s="646" t="s">
        <v>72</v>
      </c>
      <c r="D39" s="647" t="s">
        <v>73</v>
      </c>
      <c r="E39" s="119" t="s">
        <v>60</v>
      </c>
      <c r="F39" s="120" t="s">
        <v>61</v>
      </c>
      <c r="G39" s="73"/>
      <c r="H39" s="75"/>
    </row>
    <row r="40" spans="1:8" x14ac:dyDescent="0.3">
      <c r="A40" s="71"/>
      <c r="B40" s="645"/>
      <c r="C40" s="646"/>
      <c r="D40" s="647"/>
      <c r="E40" s="121">
        <v>2023</v>
      </c>
      <c r="F40" s="122">
        <v>2023</v>
      </c>
      <c r="G40" s="73"/>
      <c r="H40" s="75"/>
    </row>
    <row r="41" spans="1:8" x14ac:dyDescent="0.3">
      <c r="A41" s="71"/>
      <c r="B41" s="645"/>
      <c r="C41" s="646"/>
      <c r="D41" s="647"/>
      <c r="E41" s="121" t="s">
        <v>74</v>
      </c>
      <c r="F41" s="122" t="s">
        <v>74</v>
      </c>
      <c r="G41" s="73"/>
      <c r="H41" s="75"/>
    </row>
    <row r="42" spans="1:8" s="127" customFormat="1" ht="14.25" x14ac:dyDescent="0.25">
      <c r="A42" s="123"/>
      <c r="B42" s="124">
        <v>1</v>
      </c>
      <c r="C42" s="125">
        <v>2</v>
      </c>
      <c r="D42" s="125" t="s">
        <v>75</v>
      </c>
      <c r="E42" s="125">
        <v>3</v>
      </c>
      <c r="F42" s="126">
        <v>4</v>
      </c>
      <c r="G42" s="73"/>
      <c r="H42" s="75"/>
    </row>
    <row r="43" spans="1:8" x14ac:dyDescent="0.3">
      <c r="A43" s="71"/>
      <c r="B43" s="128" t="s">
        <v>76</v>
      </c>
      <c r="C43" s="129" t="s">
        <v>77</v>
      </c>
      <c r="D43" s="130" t="s">
        <v>78</v>
      </c>
      <c r="E43" s="131">
        <f>+E44+E45+E46+E47</f>
        <v>6.0000000000000005E-2</v>
      </c>
      <c r="F43" s="132">
        <f>+F44+F45+F46+F47</f>
        <v>0.01</v>
      </c>
      <c r="G43" s="104" t="s">
        <v>47</v>
      </c>
      <c r="H43" s="75"/>
    </row>
    <row r="44" spans="1:8" ht="17.100000000000001" customHeight="1" x14ac:dyDescent="0.3">
      <c r="A44" s="71"/>
      <c r="B44" s="133" t="s">
        <v>79</v>
      </c>
      <c r="C44" s="134" t="s">
        <v>80</v>
      </c>
      <c r="D44" s="135" t="s">
        <v>78</v>
      </c>
      <c r="E44" s="136">
        <v>0.04</v>
      </c>
      <c r="F44" s="137">
        <v>0</v>
      </c>
      <c r="G44" s="104" t="s">
        <v>47</v>
      </c>
      <c r="H44" s="75"/>
    </row>
    <row r="45" spans="1:8" ht="17.100000000000001" customHeight="1" x14ac:dyDescent="0.3">
      <c r="A45" s="71"/>
      <c r="B45" s="133" t="s">
        <v>81</v>
      </c>
      <c r="C45" s="134" t="s">
        <v>82</v>
      </c>
      <c r="D45" s="135" t="s">
        <v>78</v>
      </c>
      <c r="E45" s="136">
        <v>0</v>
      </c>
      <c r="F45" s="137">
        <v>0</v>
      </c>
      <c r="G45" s="104" t="s">
        <v>47</v>
      </c>
      <c r="H45" s="75"/>
    </row>
    <row r="46" spans="1:8" ht="17.100000000000001" customHeight="1" x14ac:dyDescent="0.3">
      <c r="A46" s="71"/>
      <c r="B46" s="133" t="s">
        <v>83</v>
      </c>
      <c r="C46" s="134" t="s">
        <v>84</v>
      </c>
      <c r="D46" s="135" t="s">
        <v>78</v>
      </c>
      <c r="E46" s="136">
        <v>0.01</v>
      </c>
      <c r="F46" s="137">
        <v>0.01</v>
      </c>
      <c r="G46" s="104" t="s">
        <v>47</v>
      </c>
      <c r="H46" s="75"/>
    </row>
    <row r="47" spans="1:8" ht="17.100000000000001" customHeight="1" x14ac:dyDescent="0.3">
      <c r="A47" s="71"/>
      <c r="B47" s="138" t="s">
        <v>85</v>
      </c>
      <c r="C47" s="139" t="s">
        <v>86</v>
      </c>
      <c r="D47" s="140" t="s">
        <v>78</v>
      </c>
      <c r="E47" s="141">
        <v>0.01</v>
      </c>
      <c r="F47" s="142">
        <v>0</v>
      </c>
      <c r="G47" s="104" t="s">
        <v>47</v>
      </c>
      <c r="H47" s="75"/>
    </row>
    <row r="48" spans="1:8" ht="17.100000000000001" customHeight="1" x14ac:dyDescent="0.3">
      <c r="A48" s="71"/>
      <c r="B48" s="128" t="s">
        <v>87</v>
      </c>
      <c r="C48" s="129" t="s">
        <v>88</v>
      </c>
      <c r="D48" s="130" t="s">
        <v>78</v>
      </c>
      <c r="E48" s="131">
        <f>+E49+E50</f>
        <v>6.8000000000000005E-2</v>
      </c>
      <c r="F48" s="132">
        <f>+F49+F50</f>
        <v>8.2000000000000003E-2</v>
      </c>
      <c r="G48" s="104" t="s">
        <v>47</v>
      </c>
      <c r="H48" s="75"/>
    </row>
    <row r="49" spans="1:8" ht="17.100000000000001" customHeight="1" x14ac:dyDescent="0.3">
      <c r="A49" s="71"/>
      <c r="B49" s="133" t="s">
        <v>89</v>
      </c>
      <c r="C49" s="134" t="s">
        <v>90</v>
      </c>
      <c r="D49" s="135" t="s">
        <v>78</v>
      </c>
      <c r="E49" s="136">
        <v>6.8000000000000005E-2</v>
      </c>
      <c r="F49" s="137">
        <v>8.2000000000000003E-2</v>
      </c>
      <c r="G49" s="104" t="s">
        <v>47</v>
      </c>
      <c r="H49" s="75"/>
    </row>
    <row r="50" spans="1:8" ht="17.100000000000001" customHeight="1" x14ac:dyDescent="0.3">
      <c r="A50" s="71"/>
      <c r="B50" s="138" t="s">
        <v>91</v>
      </c>
      <c r="C50" s="139" t="s">
        <v>92</v>
      </c>
      <c r="D50" s="140" t="s">
        <v>78</v>
      </c>
      <c r="E50" s="141">
        <v>0</v>
      </c>
      <c r="F50" s="142">
        <v>0</v>
      </c>
      <c r="G50" s="104" t="s">
        <v>47</v>
      </c>
      <c r="H50" s="75"/>
    </row>
    <row r="51" spans="1:8" ht="17.100000000000001" customHeight="1" x14ac:dyDescent="0.3">
      <c r="A51" s="71"/>
      <c r="B51" s="128" t="s">
        <v>93</v>
      </c>
      <c r="C51" s="129" t="s">
        <v>94</v>
      </c>
      <c r="D51" s="130" t="s">
        <v>78</v>
      </c>
      <c r="E51" s="131">
        <f>+E52+E53</f>
        <v>0.06</v>
      </c>
      <c r="F51" s="132">
        <f>+F52+F53</f>
        <v>0</v>
      </c>
      <c r="G51" s="104" t="s">
        <v>47</v>
      </c>
      <c r="H51" s="75"/>
    </row>
    <row r="52" spans="1:8" ht="17.100000000000001" customHeight="1" x14ac:dyDescent="0.3">
      <c r="A52" s="71"/>
      <c r="B52" s="133" t="s">
        <v>95</v>
      </c>
      <c r="C52" s="134" t="s">
        <v>96</v>
      </c>
      <c r="D52" s="135" t="s">
        <v>78</v>
      </c>
      <c r="E52" s="136">
        <v>0</v>
      </c>
      <c r="F52" s="137">
        <v>0</v>
      </c>
      <c r="G52" s="104" t="s">
        <v>47</v>
      </c>
      <c r="H52" s="75"/>
    </row>
    <row r="53" spans="1:8" ht="17.100000000000001" customHeight="1" x14ac:dyDescent="0.3">
      <c r="A53" s="71"/>
      <c r="B53" s="138" t="s">
        <v>97</v>
      </c>
      <c r="C53" s="139" t="s">
        <v>98</v>
      </c>
      <c r="D53" s="140" t="s">
        <v>78</v>
      </c>
      <c r="E53" s="141">
        <v>0.06</v>
      </c>
      <c r="F53" s="142">
        <v>0</v>
      </c>
      <c r="G53" s="104" t="s">
        <v>47</v>
      </c>
      <c r="H53" s="75"/>
    </row>
    <row r="54" spans="1:8" ht="17.100000000000001" customHeight="1" x14ac:dyDescent="0.3">
      <c r="A54" s="71"/>
      <c r="B54" s="128" t="s">
        <v>99</v>
      </c>
      <c r="C54" s="129" t="s">
        <v>100</v>
      </c>
      <c r="D54" s="130" t="s">
        <v>78</v>
      </c>
      <c r="E54" s="131">
        <f>+E55+E56+E57+SUMIF(E58,"&gt;=0",E58)</f>
        <v>0.23879999999999998</v>
      </c>
      <c r="F54" s="132">
        <f>+F55+F56+F57+SUMIF(F58,"&gt;=0",F58)</f>
        <v>0.214</v>
      </c>
      <c r="G54" s="104" t="s">
        <v>47</v>
      </c>
      <c r="H54" s="75"/>
    </row>
    <row r="55" spans="1:8" ht="17.100000000000001" customHeight="1" x14ac:dyDescent="0.3">
      <c r="A55" s="71"/>
      <c r="B55" s="133" t="s">
        <v>101</v>
      </c>
      <c r="C55" s="134" t="s">
        <v>102</v>
      </c>
      <c r="D55" s="135" t="s">
        <v>78</v>
      </c>
      <c r="E55" s="136">
        <v>3.8800000000000001E-2</v>
      </c>
      <c r="F55" s="137">
        <v>0.19400000000000001</v>
      </c>
      <c r="G55" s="104" t="s">
        <v>47</v>
      </c>
      <c r="H55" s="75"/>
    </row>
    <row r="56" spans="1:8" ht="17.100000000000001" customHeight="1" x14ac:dyDescent="0.3">
      <c r="A56" s="71"/>
      <c r="B56" s="133" t="s">
        <v>103</v>
      </c>
      <c r="C56" s="143" t="s">
        <v>104</v>
      </c>
      <c r="D56" s="135" t="s">
        <v>78</v>
      </c>
      <c r="E56" s="136">
        <v>0.18</v>
      </c>
      <c r="F56" s="137">
        <v>0</v>
      </c>
      <c r="G56" s="104" t="s">
        <v>47</v>
      </c>
      <c r="H56" s="75"/>
    </row>
    <row r="57" spans="1:8" ht="17.100000000000001" customHeight="1" x14ac:dyDescent="0.3">
      <c r="A57" s="71"/>
      <c r="B57" s="133" t="s">
        <v>105</v>
      </c>
      <c r="C57" s="134" t="s">
        <v>106</v>
      </c>
      <c r="D57" s="135" t="s">
        <v>78</v>
      </c>
      <c r="E57" s="136">
        <v>0.02</v>
      </c>
      <c r="F57" s="137">
        <v>0.02</v>
      </c>
      <c r="G57" s="104" t="s">
        <v>47</v>
      </c>
      <c r="H57" s="75"/>
    </row>
    <row r="58" spans="1:8" ht="17.100000000000001" customHeight="1" x14ac:dyDescent="0.3">
      <c r="A58" s="71"/>
      <c r="B58" s="138" t="s">
        <v>107</v>
      </c>
      <c r="C58" s="144" t="s">
        <v>108</v>
      </c>
      <c r="D58" s="140" t="s">
        <v>78</v>
      </c>
      <c r="E58" s="145">
        <f>+E112</f>
        <v>0</v>
      </c>
      <c r="F58" s="146">
        <f>+F112</f>
        <v>0</v>
      </c>
      <c r="G58" s="104" t="s">
        <v>47</v>
      </c>
      <c r="H58" s="74"/>
    </row>
    <row r="59" spans="1:8" ht="17.100000000000001" customHeight="1" x14ac:dyDescent="0.3">
      <c r="A59" s="71"/>
      <c r="B59" s="128" t="s">
        <v>109</v>
      </c>
      <c r="C59" s="129" t="s">
        <v>110</v>
      </c>
      <c r="D59" s="130" t="s">
        <v>78</v>
      </c>
      <c r="E59" s="131">
        <f>+E60+E61+E62</f>
        <v>2.5000000000000001E-2</v>
      </c>
      <c r="F59" s="132">
        <f>+F60+F61+F62</f>
        <v>7.0000000000000007E-2</v>
      </c>
      <c r="G59" s="104" t="s">
        <v>47</v>
      </c>
      <c r="H59" s="75"/>
    </row>
    <row r="60" spans="1:8" ht="17.100000000000001" customHeight="1" x14ac:dyDescent="0.3">
      <c r="A60" s="71"/>
      <c r="B60" s="133" t="s">
        <v>111</v>
      </c>
      <c r="C60" s="134" t="s">
        <v>112</v>
      </c>
      <c r="D60" s="135" t="s">
        <v>78</v>
      </c>
      <c r="E60" s="136">
        <v>0</v>
      </c>
      <c r="F60" s="137">
        <v>0</v>
      </c>
      <c r="G60" s="104" t="s">
        <v>47</v>
      </c>
      <c r="H60" s="75"/>
    </row>
    <row r="61" spans="1:8" ht="17.100000000000001" customHeight="1" x14ac:dyDescent="0.3">
      <c r="A61" s="71"/>
      <c r="B61" s="133" t="s">
        <v>113</v>
      </c>
      <c r="C61" s="134" t="s">
        <v>114</v>
      </c>
      <c r="D61" s="135" t="s">
        <v>78</v>
      </c>
      <c r="E61" s="136">
        <v>2.5000000000000001E-2</v>
      </c>
      <c r="F61" s="137">
        <v>7.0000000000000007E-2</v>
      </c>
      <c r="G61" s="104" t="s">
        <v>47</v>
      </c>
      <c r="H61" s="75"/>
    </row>
    <row r="62" spans="1:8" ht="17.100000000000001" customHeight="1" x14ac:dyDescent="0.3">
      <c r="A62" s="71"/>
      <c r="B62" s="138" t="s">
        <v>115</v>
      </c>
      <c r="C62" s="139" t="s">
        <v>116</v>
      </c>
      <c r="D62" s="140" t="s">
        <v>78</v>
      </c>
      <c r="E62" s="141">
        <v>0</v>
      </c>
      <c r="F62" s="142">
        <v>0</v>
      </c>
      <c r="G62" s="104" t="s">
        <v>47</v>
      </c>
      <c r="H62" s="75"/>
    </row>
    <row r="63" spans="1:8" ht="17.100000000000001" customHeight="1" x14ac:dyDescent="0.3">
      <c r="A63" s="71"/>
      <c r="B63" s="147" t="s">
        <v>117</v>
      </c>
      <c r="C63" s="103" t="s">
        <v>118</v>
      </c>
      <c r="D63" s="148" t="s">
        <v>78</v>
      </c>
      <c r="E63" s="149">
        <v>0</v>
      </c>
      <c r="F63" s="150">
        <v>0</v>
      </c>
      <c r="G63" s="104" t="s">
        <v>47</v>
      </c>
      <c r="H63" s="75"/>
    </row>
    <row r="64" spans="1:8" ht="17.100000000000001" customHeight="1" x14ac:dyDescent="0.3">
      <c r="A64" s="71"/>
      <c r="B64" s="147" t="s">
        <v>119</v>
      </c>
      <c r="C64" s="103" t="s">
        <v>120</v>
      </c>
      <c r="D64" s="148" t="s">
        <v>78</v>
      </c>
      <c r="E64" s="151">
        <v>0</v>
      </c>
      <c r="F64" s="152">
        <v>0</v>
      </c>
      <c r="G64" s="104" t="s">
        <v>47</v>
      </c>
      <c r="H64" s="74"/>
    </row>
    <row r="65" spans="1:8" ht="17.100000000000001" customHeight="1" x14ac:dyDescent="0.3">
      <c r="A65" s="71"/>
      <c r="B65" s="153" t="s">
        <v>121</v>
      </c>
      <c r="C65" s="154" t="s">
        <v>122</v>
      </c>
      <c r="D65" s="155" t="s">
        <v>78</v>
      </c>
      <c r="E65" s="156">
        <v>0</v>
      </c>
      <c r="F65" s="157">
        <v>0</v>
      </c>
      <c r="G65" s="104" t="s">
        <v>47</v>
      </c>
      <c r="H65" s="75"/>
    </row>
    <row r="66" spans="1:8" ht="17.100000000000001" customHeight="1" x14ac:dyDescent="0.3">
      <c r="A66" s="71"/>
      <c r="B66" s="147" t="s">
        <v>123</v>
      </c>
      <c r="C66" s="158" t="s">
        <v>124</v>
      </c>
      <c r="D66" s="159" t="s">
        <v>78</v>
      </c>
      <c r="E66" s="149">
        <v>0</v>
      </c>
      <c r="F66" s="150">
        <v>0</v>
      </c>
      <c r="G66" s="104" t="s">
        <v>47</v>
      </c>
      <c r="H66" s="75"/>
    </row>
    <row r="67" spans="1:8" ht="17.100000000000001" customHeight="1" x14ac:dyDescent="0.3">
      <c r="A67" s="71"/>
      <c r="B67" s="138" t="s">
        <v>125</v>
      </c>
      <c r="C67" s="139" t="s">
        <v>126</v>
      </c>
      <c r="D67" s="140" t="s">
        <v>78</v>
      </c>
      <c r="E67" s="141">
        <v>0</v>
      </c>
      <c r="F67" s="142">
        <v>0</v>
      </c>
      <c r="G67" s="104" t="s">
        <v>47</v>
      </c>
      <c r="H67" s="75"/>
    </row>
    <row r="68" spans="1:8" ht="17.100000000000001" customHeight="1" x14ac:dyDescent="0.3">
      <c r="A68" s="71"/>
      <c r="B68" s="160" t="s">
        <v>127</v>
      </c>
      <c r="C68" s="161" t="s">
        <v>128</v>
      </c>
      <c r="D68" s="162" t="s">
        <v>78</v>
      </c>
      <c r="E68" s="163">
        <f>+E43+E48+E51+E54+E63+E64+E65+E66+E59</f>
        <v>0.45179999999999998</v>
      </c>
      <c r="F68" s="164">
        <f>+F43+F48+F51+F54+F63+F64+F65+F66+F59</f>
        <v>0.376</v>
      </c>
      <c r="G68" s="104" t="s">
        <v>47</v>
      </c>
      <c r="H68" s="75"/>
    </row>
    <row r="69" spans="1:8" s="69" customFormat="1" x14ac:dyDescent="0.3">
      <c r="A69" s="71"/>
      <c r="B69" s="165"/>
      <c r="C69" s="166"/>
      <c r="D69" s="167"/>
      <c r="E69" s="166"/>
      <c r="F69" s="166"/>
      <c r="G69" s="73"/>
      <c r="H69" s="75"/>
    </row>
    <row r="70" spans="1:8" x14ac:dyDescent="0.3">
      <c r="A70" s="71"/>
      <c r="B70" s="168" t="s">
        <v>129</v>
      </c>
      <c r="C70" s="169" t="s">
        <v>130</v>
      </c>
      <c r="D70" s="170" t="s">
        <v>131</v>
      </c>
      <c r="E70" s="171">
        <v>0.15</v>
      </c>
      <c r="F70" s="172">
        <v>0.01</v>
      </c>
      <c r="G70" s="104" t="s">
        <v>47</v>
      </c>
      <c r="H70" s="75"/>
    </row>
    <row r="71" spans="1:8" x14ac:dyDescent="0.3">
      <c r="A71" s="71"/>
      <c r="B71" s="173" t="s">
        <v>132</v>
      </c>
      <c r="C71" s="174" t="s">
        <v>133</v>
      </c>
      <c r="D71" s="175" t="s">
        <v>134</v>
      </c>
      <c r="E71" s="136">
        <v>1.4500000000000001E-2</v>
      </c>
      <c r="F71" s="176" t="s">
        <v>135</v>
      </c>
      <c r="G71" s="104" t="s">
        <v>47</v>
      </c>
      <c r="H71" s="177"/>
    </row>
    <row r="72" spans="1:8" x14ac:dyDescent="0.3">
      <c r="A72" s="71"/>
      <c r="B72" s="173" t="s">
        <v>136</v>
      </c>
      <c r="C72" s="178" t="s">
        <v>137</v>
      </c>
      <c r="D72" s="175" t="s">
        <v>134</v>
      </c>
      <c r="E72" s="136">
        <v>1.4E-2</v>
      </c>
      <c r="F72" s="176" t="s">
        <v>135</v>
      </c>
      <c r="G72" s="104" t="s">
        <v>47</v>
      </c>
      <c r="H72" s="75"/>
    </row>
    <row r="73" spans="1:8" x14ac:dyDescent="0.3">
      <c r="A73" s="71"/>
      <c r="B73" s="173" t="s">
        <v>138</v>
      </c>
      <c r="C73" s="174" t="s">
        <v>139</v>
      </c>
      <c r="D73" s="175" t="s">
        <v>134</v>
      </c>
      <c r="E73" s="179" t="s">
        <v>135</v>
      </c>
      <c r="F73" s="137">
        <v>1.4500000000000001E-2</v>
      </c>
      <c r="G73" s="104" t="s">
        <v>47</v>
      </c>
      <c r="H73" s="180"/>
    </row>
    <row r="74" spans="1:8" x14ac:dyDescent="0.3">
      <c r="A74" s="71"/>
      <c r="B74" s="173" t="s">
        <v>140</v>
      </c>
      <c r="C74" s="178" t="s">
        <v>141</v>
      </c>
      <c r="D74" s="175" t="s">
        <v>134</v>
      </c>
      <c r="E74" s="179" t="s">
        <v>135</v>
      </c>
      <c r="F74" s="137">
        <v>1.4E-2</v>
      </c>
      <c r="G74" s="104" t="s">
        <v>47</v>
      </c>
      <c r="H74" s="75"/>
    </row>
    <row r="75" spans="1:8" x14ac:dyDescent="0.3">
      <c r="A75" s="71"/>
      <c r="B75" s="173" t="s">
        <v>142</v>
      </c>
      <c r="C75" s="174" t="s">
        <v>143</v>
      </c>
      <c r="D75" s="175" t="s">
        <v>134</v>
      </c>
      <c r="E75" s="179" t="s">
        <v>135</v>
      </c>
      <c r="F75" s="137"/>
      <c r="G75" s="104" t="s">
        <v>47</v>
      </c>
      <c r="H75" s="180"/>
    </row>
    <row r="76" spans="1:8" x14ac:dyDescent="0.3">
      <c r="A76" s="71"/>
      <c r="B76" s="173" t="s">
        <v>144</v>
      </c>
      <c r="C76" s="174" t="s">
        <v>145</v>
      </c>
      <c r="D76" s="175" t="s">
        <v>134</v>
      </c>
      <c r="E76" s="179" t="s">
        <v>135</v>
      </c>
      <c r="F76" s="137">
        <v>1.4500000000000001E-2</v>
      </c>
      <c r="G76" s="104" t="s">
        <v>47</v>
      </c>
      <c r="H76" s="75"/>
    </row>
    <row r="77" spans="1:8" x14ac:dyDescent="0.3">
      <c r="A77" s="71"/>
      <c r="B77" s="173" t="s">
        <v>146</v>
      </c>
      <c r="C77" s="174" t="s">
        <v>147</v>
      </c>
      <c r="D77" s="175" t="s">
        <v>134</v>
      </c>
      <c r="E77" s="151">
        <v>0</v>
      </c>
      <c r="F77" s="137">
        <v>0</v>
      </c>
      <c r="G77" s="104" t="s">
        <v>47</v>
      </c>
      <c r="H77" s="79"/>
    </row>
    <row r="78" spans="1:8" x14ac:dyDescent="0.3">
      <c r="A78" s="71"/>
      <c r="B78" s="181" t="s">
        <v>148</v>
      </c>
      <c r="C78" s="182" t="s">
        <v>149</v>
      </c>
      <c r="D78" s="183" t="s">
        <v>134</v>
      </c>
      <c r="E78" s="141">
        <v>0</v>
      </c>
      <c r="F78" s="157">
        <v>0</v>
      </c>
      <c r="G78" s="104" t="s">
        <v>47</v>
      </c>
      <c r="H78" s="79"/>
    </row>
    <row r="79" spans="1:8" x14ac:dyDescent="0.3">
      <c r="A79" s="71"/>
      <c r="B79" s="86"/>
      <c r="C79" s="71"/>
      <c r="D79" s="71"/>
      <c r="E79" s="71"/>
      <c r="F79" s="71"/>
      <c r="G79" s="104"/>
      <c r="H79" s="75"/>
    </row>
    <row r="80" spans="1:8" x14ac:dyDescent="0.3">
      <c r="A80" s="71"/>
      <c r="B80" s="86" t="s">
        <v>150</v>
      </c>
      <c r="C80" s="71"/>
      <c r="D80" s="71"/>
      <c r="E80" s="71"/>
      <c r="F80" s="71"/>
      <c r="G80" s="73"/>
      <c r="H80" s="75"/>
    </row>
    <row r="81" spans="1:8" x14ac:dyDescent="0.3">
      <c r="A81" s="71"/>
      <c r="B81" s="184" t="s">
        <v>151</v>
      </c>
      <c r="C81" s="185"/>
      <c r="D81" s="71"/>
      <c r="E81" s="71"/>
      <c r="F81" s="71"/>
      <c r="G81" s="73"/>
      <c r="H81" s="75"/>
    </row>
    <row r="82" spans="1:8" x14ac:dyDescent="0.3">
      <c r="A82" s="71"/>
      <c r="B82" s="184" t="s">
        <v>152</v>
      </c>
      <c r="C82" s="71"/>
      <c r="D82" s="71"/>
      <c r="E82" s="71"/>
      <c r="F82" s="71"/>
      <c r="G82" s="186"/>
      <c r="H82" s="75"/>
    </row>
    <row r="83" spans="1:8" x14ac:dyDescent="0.3">
      <c r="A83" s="71"/>
      <c r="B83" s="184" t="s">
        <v>153</v>
      </c>
      <c r="C83" s="71"/>
      <c r="D83" s="71"/>
      <c r="E83" s="71"/>
      <c r="F83" s="71"/>
      <c r="G83" s="73"/>
      <c r="H83" s="75"/>
    </row>
    <row r="84" spans="1:8" x14ac:dyDescent="0.3">
      <c r="A84" s="71"/>
      <c r="B84" s="184" t="s">
        <v>154</v>
      </c>
      <c r="C84" s="71"/>
      <c r="D84" s="71"/>
      <c r="E84" s="71"/>
      <c r="F84" s="71"/>
      <c r="G84" s="73"/>
      <c r="H84" s="75"/>
    </row>
    <row r="85" spans="1:8" x14ac:dyDescent="0.3">
      <c r="A85" s="71"/>
      <c r="B85" s="184" t="s">
        <v>155</v>
      </c>
      <c r="C85" s="71"/>
      <c r="D85" s="71"/>
      <c r="E85" s="71"/>
      <c r="F85" s="71"/>
      <c r="G85" s="73"/>
      <c r="H85" s="75"/>
    </row>
    <row r="86" spans="1:8" x14ac:dyDescent="0.3">
      <c r="A86" s="71"/>
      <c r="B86" s="185"/>
      <c r="C86" s="71"/>
      <c r="D86" s="71"/>
      <c r="E86" s="71"/>
      <c r="F86" s="71"/>
      <c r="G86" s="73"/>
      <c r="H86" s="75"/>
    </row>
    <row r="87" spans="1:8" x14ac:dyDescent="0.3">
      <c r="A87" s="71"/>
      <c r="B87" s="101" t="s">
        <v>156</v>
      </c>
      <c r="C87" s="71"/>
      <c r="D87" s="71"/>
      <c r="E87" s="71"/>
      <c r="F87" s="71"/>
      <c r="G87" s="73"/>
      <c r="H87" s="75"/>
    </row>
    <row r="88" spans="1:8" ht="20.25" x14ac:dyDescent="0.3">
      <c r="A88" s="71"/>
      <c r="B88" s="648" t="s">
        <v>157</v>
      </c>
      <c r="C88" s="648"/>
      <c r="D88" s="648"/>
      <c r="E88" s="648"/>
      <c r="F88" s="648"/>
      <c r="G88" s="187"/>
      <c r="H88" s="180"/>
    </row>
    <row r="89" spans="1:8" ht="16.5" customHeight="1" x14ac:dyDescent="0.3">
      <c r="A89" s="71"/>
      <c r="B89" s="649"/>
      <c r="C89" s="646" t="s">
        <v>158</v>
      </c>
      <c r="D89" s="646" t="s">
        <v>159</v>
      </c>
      <c r="E89" s="119" t="s">
        <v>60</v>
      </c>
      <c r="F89" s="120" t="s">
        <v>61</v>
      </c>
      <c r="G89" s="650"/>
      <c r="H89" s="75"/>
    </row>
    <row r="90" spans="1:8" x14ac:dyDescent="0.3">
      <c r="A90" s="71"/>
      <c r="B90" s="649"/>
      <c r="C90" s="646"/>
      <c r="D90" s="646"/>
      <c r="E90" s="121" t="s">
        <v>74</v>
      </c>
      <c r="F90" s="122" t="s">
        <v>74</v>
      </c>
      <c r="G90" s="650"/>
      <c r="H90" s="75"/>
    </row>
    <row r="91" spans="1:8" x14ac:dyDescent="0.3">
      <c r="A91" s="71"/>
      <c r="B91" s="188">
        <v>1</v>
      </c>
      <c r="C91" s="189">
        <v>2</v>
      </c>
      <c r="D91" s="189" t="s">
        <v>75</v>
      </c>
      <c r="E91" s="190" t="s">
        <v>160</v>
      </c>
      <c r="F91" s="191" t="s">
        <v>161</v>
      </c>
      <c r="G91" s="650"/>
      <c r="H91" s="75"/>
    </row>
    <row r="92" spans="1:8" x14ac:dyDescent="0.3">
      <c r="A92" s="71"/>
      <c r="B92" s="192" t="s">
        <v>162</v>
      </c>
      <c r="C92" s="193" t="s">
        <v>163</v>
      </c>
      <c r="D92" s="194" t="s">
        <v>164</v>
      </c>
      <c r="E92" s="131">
        <f>+IFERROR(+IF(E71&lt;&gt;0,E68/E71,IF(E78&lt;&gt;0,E68/E78,E68/E77))," ")</f>
        <v>31.158620689655169</v>
      </c>
      <c r="F92" s="132">
        <f>IFERROR(IF((F73+F75)&lt;&gt;0,F68/(F73+F75),IF(F77&lt;&gt;0,F68/F77,F68/F78)),"  ")</f>
        <v>25.931034482758619</v>
      </c>
      <c r="G92" s="104" t="s">
        <v>47</v>
      </c>
      <c r="H92" s="74"/>
    </row>
    <row r="93" spans="1:8" x14ac:dyDescent="0.3">
      <c r="A93" s="71"/>
      <c r="B93" s="173" t="s">
        <v>165</v>
      </c>
      <c r="C93" s="195" t="s">
        <v>166</v>
      </c>
      <c r="D93" s="175" t="s">
        <v>78</v>
      </c>
      <c r="E93" s="196">
        <f>IFERROR(+E94+E95,0)</f>
        <v>0</v>
      </c>
      <c r="F93" s="197">
        <f>IFERROR(+F94+F95,0)</f>
        <v>0</v>
      </c>
      <c r="G93" s="104" t="s">
        <v>47</v>
      </c>
      <c r="H93" s="198"/>
    </row>
    <row r="94" spans="1:8" ht="28.5" x14ac:dyDescent="0.3">
      <c r="A94" s="71"/>
      <c r="B94" s="199" t="s">
        <v>167</v>
      </c>
      <c r="C94" s="174" t="s">
        <v>168</v>
      </c>
      <c r="D94" s="175" t="s">
        <v>78</v>
      </c>
      <c r="E94" s="136"/>
      <c r="F94" s="137"/>
      <c r="G94" s="104" t="s">
        <v>47</v>
      </c>
      <c r="H94" s="74"/>
    </row>
    <row r="95" spans="1:8" ht="28.5" x14ac:dyDescent="0.3">
      <c r="A95" s="71"/>
      <c r="B95" s="199" t="s">
        <v>169</v>
      </c>
      <c r="C95" s="174" t="s">
        <v>170</v>
      </c>
      <c r="D95" s="175" t="s">
        <v>78</v>
      </c>
      <c r="E95" s="136"/>
      <c r="F95" s="137"/>
      <c r="G95" s="104" t="s">
        <v>47</v>
      </c>
      <c r="H95" s="75"/>
    </row>
    <row r="96" spans="1:8" x14ac:dyDescent="0.3">
      <c r="A96" s="71"/>
      <c r="B96" s="173" t="s">
        <v>171</v>
      </c>
      <c r="C96" s="195" t="s">
        <v>172</v>
      </c>
      <c r="D96" s="175" t="s">
        <v>78</v>
      </c>
      <c r="E96" s="196">
        <f>IFERROR(+E68+E93,0)</f>
        <v>0.45179999999999998</v>
      </c>
      <c r="F96" s="197">
        <f>IFERROR(+F68+F93,0)</f>
        <v>0.376</v>
      </c>
      <c r="G96" s="104" t="s">
        <v>47</v>
      </c>
      <c r="H96" s="198"/>
    </row>
    <row r="97" spans="1:11" x14ac:dyDescent="0.3">
      <c r="A97" s="71"/>
      <c r="B97" s="173" t="s">
        <v>173</v>
      </c>
      <c r="C97" s="174" t="s">
        <v>174</v>
      </c>
      <c r="D97" s="175" t="s">
        <v>78</v>
      </c>
      <c r="E97" s="136">
        <v>-7.4800000000000005E-2</v>
      </c>
      <c r="F97" s="137">
        <v>-0.1585</v>
      </c>
      <c r="G97" s="104" t="s">
        <v>47</v>
      </c>
      <c r="H97" s="75"/>
    </row>
    <row r="98" spans="1:11" ht="27" customHeight="1" x14ac:dyDescent="0.3">
      <c r="A98" s="71"/>
      <c r="B98" s="173" t="s">
        <v>175</v>
      </c>
      <c r="C98" s="200" t="s">
        <v>176</v>
      </c>
      <c r="D98" s="175" t="s">
        <v>177</v>
      </c>
      <c r="E98" s="201">
        <f>IFERROR(+(E97/E96)*100," ")</f>
        <v>-16.555998229305004</v>
      </c>
      <c r="F98" s="202">
        <f>IFERROR(+(F97/F96)*100," ")</f>
        <v>-42.154255319148938</v>
      </c>
      <c r="G98" s="104" t="s">
        <v>47</v>
      </c>
      <c r="H98" s="75"/>
    </row>
    <row r="99" spans="1:11" x14ac:dyDescent="0.3">
      <c r="A99" s="71"/>
      <c r="B99" s="173" t="s">
        <v>178</v>
      </c>
      <c r="C99" s="195" t="s">
        <v>179</v>
      </c>
      <c r="D99" s="175" t="s">
        <v>78</v>
      </c>
      <c r="E99" s="203" t="str">
        <f>+IF(E35-E55-E56&gt;=0,E35-E55-E56,"0,000000")</f>
        <v>0,000000</v>
      </c>
      <c r="F99" s="204" t="str">
        <f>+IF(F35-F55-F56&gt;=0,F35-F55-F56,"0,000000")</f>
        <v>0,000000</v>
      </c>
      <c r="G99" s="104" t="s">
        <v>47</v>
      </c>
      <c r="H99" s="74"/>
      <c r="K99" s="205"/>
    </row>
    <row r="100" spans="1:11" x14ac:dyDescent="0.3">
      <c r="A100" s="71"/>
      <c r="B100" s="173" t="s">
        <v>180</v>
      </c>
      <c r="C100" s="174" t="s">
        <v>181</v>
      </c>
      <c r="D100" s="175" t="s">
        <v>78</v>
      </c>
      <c r="E100" s="206">
        <f>IFERROR(+E97-E99," ")</f>
        <v>-7.4800000000000005E-2</v>
      </c>
      <c r="F100" s="197">
        <f>IFERROR(+F97-F99," ")</f>
        <v>-0.1585</v>
      </c>
      <c r="G100" s="104" t="s">
        <v>47</v>
      </c>
      <c r="H100" s="75"/>
    </row>
    <row r="101" spans="1:11" x14ac:dyDescent="0.3">
      <c r="A101" s="71"/>
      <c r="B101" s="173" t="s">
        <v>182</v>
      </c>
      <c r="C101" s="174" t="s">
        <v>183</v>
      </c>
      <c r="D101" s="175" t="s">
        <v>78</v>
      </c>
      <c r="E101" s="196">
        <f>IFERROR(+E96+E97," ")</f>
        <v>0.377</v>
      </c>
      <c r="F101" s="197">
        <f>IFERROR(+F96+F97," ")</f>
        <v>0.2175</v>
      </c>
      <c r="G101" s="104" t="s">
        <v>47</v>
      </c>
      <c r="H101" s="75"/>
    </row>
    <row r="102" spans="1:11" x14ac:dyDescent="0.3">
      <c r="A102" s="71"/>
      <c r="B102" s="207" t="s">
        <v>184</v>
      </c>
      <c r="C102" s="174" t="s">
        <v>185</v>
      </c>
      <c r="D102" s="175" t="s">
        <v>134</v>
      </c>
      <c r="E102" s="136">
        <f>+IF(E71&lt;&gt;0,E71,IF(E78&lt;&gt;0,E78,E77))</f>
        <v>1.4500000000000001E-2</v>
      </c>
      <c r="F102" s="137">
        <f>+IF((F73+F75)&lt;&gt;0,F73+F75,IF(F77&lt;&gt;0,F77,F78))</f>
        <v>1.4500000000000001E-2</v>
      </c>
      <c r="G102" s="104" t="s">
        <v>47</v>
      </c>
      <c r="H102" s="208"/>
    </row>
    <row r="103" spans="1:11" x14ac:dyDescent="0.3">
      <c r="A103" s="71"/>
      <c r="B103" s="173" t="s">
        <v>186</v>
      </c>
      <c r="C103" s="174" t="s">
        <v>187</v>
      </c>
      <c r="D103" s="175" t="s">
        <v>164</v>
      </c>
      <c r="E103" s="201">
        <f>IFERROR(FLOOR(+E101/E102,0.01)," ")</f>
        <v>26</v>
      </c>
      <c r="F103" s="202">
        <f>IFERROR(FLOOR(+F101/F102,0.01)," ")</f>
        <v>15</v>
      </c>
      <c r="G103" s="104" t="s">
        <v>47</v>
      </c>
      <c r="H103" s="75"/>
    </row>
    <row r="104" spans="1:11" x14ac:dyDescent="0.3">
      <c r="A104" s="71"/>
      <c r="B104" s="173" t="s">
        <v>188</v>
      </c>
      <c r="C104" s="174" t="s">
        <v>189</v>
      </c>
      <c r="D104" s="175" t="s">
        <v>164</v>
      </c>
      <c r="E104" s="209">
        <v>26</v>
      </c>
      <c r="F104" s="210">
        <v>15</v>
      </c>
      <c r="G104" s="104" t="s">
        <v>47</v>
      </c>
      <c r="H104" s="75"/>
    </row>
    <row r="105" spans="1:11" x14ac:dyDescent="0.3">
      <c r="A105" s="71"/>
      <c r="B105" s="181" t="s">
        <v>190</v>
      </c>
      <c r="C105" s="182" t="s">
        <v>191</v>
      </c>
      <c r="D105" s="183" t="s">
        <v>164</v>
      </c>
      <c r="E105" s="211">
        <f>IFERROR(FLOOR(+IF((E55+E56)&lt;E34,(E68-E55-E56-E58+E34+E119)/E102,(E68-E112+E119)/E102),0.01)," ")</f>
        <v>36.75</v>
      </c>
      <c r="F105" s="212">
        <f>IFERROR(FLOOR(+IF((F55+F56)&lt;F34,(F68-F55-F56-F58+F34+F119)/F102,(F68-F112+F119)/F102),0.01)," ")</f>
        <v>26.34</v>
      </c>
      <c r="G105" s="104" t="s">
        <v>47</v>
      </c>
      <c r="H105" s="75"/>
    </row>
    <row r="106" spans="1:11" ht="17.25" customHeight="1" x14ac:dyDescent="0.3">
      <c r="A106" s="71"/>
      <c r="B106" s="165"/>
      <c r="C106" s="166"/>
      <c r="D106" s="167"/>
      <c r="E106" s="166"/>
      <c r="F106" s="166"/>
      <c r="G106" s="213"/>
      <c r="H106" s="103"/>
    </row>
    <row r="107" spans="1:11" ht="17.25" x14ac:dyDescent="0.3">
      <c r="A107" s="71"/>
      <c r="B107" s="101" t="s">
        <v>192</v>
      </c>
      <c r="C107" s="71"/>
      <c r="D107" s="71"/>
      <c r="E107" s="71"/>
      <c r="F107" s="71"/>
      <c r="G107" s="79" t="s">
        <v>193</v>
      </c>
      <c r="H107" s="75"/>
    </row>
    <row r="108" spans="1:11" ht="20.25" x14ac:dyDescent="0.3">
      <c r="A108" s="71"/>
      <c r="B108" s="648" t="s">
        <v>194</v>
      </c>
      <c r="C108" s="648"/>
      <c r="D108" s="648"/>
      <c r="E108" s="648"/>
      <c r="F108" s="648"/>
      <c r="G108" s="73"/>
      <c r="H108" s="75"/>
    </row>
    <row r="109" spans="1:11" ht="25.5" customHeight="1" x14ac:dyDescent="0.3">
      <c r="A109" s="71"/>
      <c r="B109" s="651" t="s">
        <v>71</v>
      </c>
      <c r="C109" s="652" t="s">
        <v>195</v>
      </c>
      <c r="D109" s="652" t="s">
        <v>196</v>
      </c>
      <c r="E109" s="119" t="s">
        <v>60</v>
      </c>
      <c r="F109" s="120" t="s">
        <v>61</v>
      </c>
      <c r="G109" s="73"/>
      <c r="H109" s="75"/>
    </row>
    <row r="110" spans="1:11" ht="28.5" x14ac:dyDescent="0.3">
      <c r="A110" s="71"/>
      <c r="B110" s="651"/>
      <c r="C110" s="652"/>
      <c r="D110" s="652"/>
      <c r="E110" s="214" t="s">
        <v>197</v>
      </c>
      <c r="F110" s="215" t="s">
        <v>197</v>
      </c>
      <c r="G110" s="79"/>
      <c r="H110" s="75"/>
    </row>
    <row r="111" spans="1:11" x14ac:dyDescent="0.3">
      <c r="A111" s="71"/>
      <c r="B111" s="216">
        <v>1</v>
      </c>
      <c r="C111" s="217">
        <v>2</v>
      </c>
      <c r="D111" s="217" t="s">
        <v>75</v>
      </c>
      <c r="E111" s="217">
        <v>3</v>
      </c>
      <c r="F111" s="218">
        <v>4</v>
      </c>
      <c r="G111" s="79"/>
      <c r="H111" s="75"/>
    </row>
    <row r="112" spans="1:11" ht="27.95" customHeight="1" x14ac:dyDescent="0.3">
      <c r="A112" s="71"/>
      <c r="B112" s="219" t="s">
        <v>107</v>
      </c>
      <c r="C112" s="169" t="s">
        <v>198</v>
      </c>
      <c r="D112" s="170" t="s">
        <v>78</v>
      </c>
      <c r="E112" s="220"/>
      <c r="F112" s="221"/>
      <c r="G112" s="104" t="s">
        <v>47</v>
      </c>
      <c r="H112" s="75"/>
    </row>
    <row r="113" spans="1:8" ht="28.5" x14ac:dyDescent="0.3">
      <c r="A113" s="71"/>
      <c r="B113" s="222" t="s">
        <v>199</v>
      </c>
      <c r="C113" s="223" t="s">
        <v>200</v>
      </c>
      <c r="D113" s="194" t="s">
        <v>78</v>
      </c>
      <c r="E113" s="136"/>
      <c r="F113" s="137"/>
      <c r="G113" s="104" t="s">
        <v>47</v>
      </c>
      <c r="H113" s="75"/>
    </row>
    <row r="114" spans="1:8" ht="42.75" x14ac:dyDescent="0.3">
      <c r="A114" s="71"/>
      <c r="B114" s="199" t="s">
        <v>201</v>
      </c>
      <c r="C114" s="224" t="s">
        <v>202</v>
      </c>
      <c r="D114" s="175" t="s">
        <v>78</v>
      </c>
      <c r="E114" s="136"/>
      <c r="F114" s="137"/>
      <c r="G114" s="104" t="s">
        <v>47</v>
      </c>
      <c r="H114" s="75"/>
    </row>
    <row r="115" spans="1:8" ht="42.75" x14ac:dyDescent="0.3">
      <c r="A115" s="71"/>
      <c r="B115" s="199" t="s">
        <v>203</v>
      </c>
      <c r="C115" s="224" t="s">
        <v>204</v>
      </c>
      <c r="D115" s="175" t="s">
        <v>78</v>
      </c>
      <c r="E115" s="136"/>
      <c r="F115" s="137"/>
      <c r="G115" s="104" t="s">
        <v>47</v>
      </c>
      <c r="H115" s="75"/>
    </row>
    <row r="116" spans="1:8" ht="28.5" x14ac:dyDescent="0.3">
      <c r="A116" s="71"/>
      <c r="B116" s="199" t="s">
        <v>205</v>
      </c>
      <c r="C116" s="224" t="s">
        <v>206</v>
      </c>
      <c r="D116" s="175" t="s">
        <v>78</v>
      </c>
      <c r="E116" s="136"/>
      <c r="F116" s="137"/>
      <c r="G116" s="104" t="s">
        <v>47</v>
      </c>
      <c r="H116" s="75"/>
    </row>
    <row r="117" spans="1:8" ht="27.95" customHeight="1" x14ac:dyDescent="0.3">
      <c r="A117" s="71"/>
      <c r="B117" s="199" t="s">
        <v>207</v>
      </c>
      <c r="C117" s="224" t="s">
        <v>208</v>
      </c>
      <c r="D117" s="175" t="s">
        <v>78</v>
      </c>
      <c r="E117" s="196">
        <f>+E112-E113-E114-E115-E116</f>
        <v>0</v>
      </c>
      <c r="F117" s="197">
        <f>+F112-F113-F114-F115-F116</f>
        <v>0</v>
      </c>
      <c r="G117" s="104" t="s">
        <v>47</v>
      </c>
      <c r="H117" s="75"/>
    </row>
    <row r="118" spans="1:8" ht="28.5" x14ac:dyDescent="0.3">
      <c r="A118" s="71"/>
      <c r="B118" s="199" t="s">
        <v>209</v>
      </c>
      <c r="C118" s="224" t="s">
        <v>210</v>
      </c>
      <c r="D118" s="175" t="s">
        <v>78</v>
      </c>
      <c r="E118" s="136"/>
      <c r="F118" s="137"/>
      <c r="G118" s="104" t="s">
        <v>47</v>
      </c>
      <c r="H118" s="75"/>
    </row>
    <row r="119" spans="1:8" ht="42.75" x14ac:dyDescent="0.3">
      <c r="A119" s="71"/>
      <c r="B119" s="199" t="s">
        <v>211</v>
      </c>
      <c r="C119" s="200" t="s">
        <v>212</v>
      </c>
      <c r="D119" s="175" t="s">
        <v>78</v>
      </c>
      <c r="E119" s="196">
        <f>IFERROR(+IF((E113+E114)&lt;(E120),E115+E116+E120,E113+E114+E115+E116),"  ")</f>
        <v>0</v>
      </c>
      <c r="F119" s="197">
        <f>IFERROR(+IF((F113+F114)&lt;(F120),F115+F116+F120,F113+F114+F115+F116)," ")</f>
        <v>0</v>
      </c>
      <c r="G119" s="104" t="s">
        <v>47</v>
      </c>
      <c r="H119" s="75"/>
    </row>
    <row r="120" spans="1:8" ht="28.5" x14ac:dyDescent="0.3">
      <c r="A120" s="71"/>
      <c r="B120" s="199" t="s">
        <v>213</v>
      </c>
      <c r="C120" s="200" t="s">
        <v>214</v>
      </c>
      <c r="D120" s="175" t="s">
        <v>78</v>
      </c>
      <c r="E120" s="136"/>
      <c r="F120" s="137"/>
      <c r="G120" s="104" t="s">
        <v>47</v>
      </c>
      <c r="H120" s="75"/>
    </row>
    <row r="121" spans="1:8" ht="28.5" x14ac:dyDescent="0.3">
      <c r="A121" s="71"/>
      <c r="B121" s="225" t="s">
        <v>215</v>
      </c>
      <c r="C121" s="226" t="s">
        <v>216</v>
      </c>
      <c r="D121" s="183" t="s">
        <v>78</v>
      </c>
      <c r="E121" s="141"/>
      <c r="F121" s="142"/>
      <c r="G121" s="104" t="s">
        <v>47</v>
      </c>
      <c r="H121" s="75"/>
    </row>
    <row r="122" spans="1:8" ht="17.25" x14ac:dyDescent="0.3">
      <c r="A122" s="71"/>
      <c r="B122" s="118"/>
      <c r="C122" s="71"/>
      <c r="D122" s="71"/>
      <c r="E122" s="71"/>
      <c r="F122" s="71"/>
      <c r="G122" s="73"/>
      <c r="H122" s="75"/>
    </row>
    <row r="123" spans="1:8" x14ac:dyDescent="0.3">
      <c r="A123" s="71"/>
      <c r="B123" s="227"/>
      <c r="C123" s="71"/>
      <c r="D123" s="228"/>
      <c r="E123" s="229"/>
      <c r="F123" s="228"/>
      <c r="G123" s="230"/>
      <c r="H123" s="102"/>
    </row>
    <row r="124" spans="1:8" x14ac:dyDescent="0.3">
      <c r="A124" s="71"/>
      <c r="B124" s="101" t="s">
        <v>217</v>
      </c>
      <c r="C124" s="231"/>
      <c r="D124" s="231"/>
      <c r="E124" s="228"/>
      <c r="F124" s="228"/>
      <c r="G124" s="232"/>
      <c r="H124" s="102"/>
    </row>
    <row r="125" spans="1:8" ht="44.1" customHeight="1" x14ac:dyDescent="0.3">
      <c r="A125" s="71"/>
      <c r="B125" s="65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653"/>
      <c r="D125" s="653"/>
      <c r="E125" s="653"/>
      <c r="F125" s="653"/>
      <c r="G125" s="232"/>
      <c r="H125" s="102"/>
    </row>
    <row r="126" spans="1:8" x14ac:dyDescent="0.3">
      <c r="A126" s="71"/>
      <c r="B126" s="101"/>
      <c r="C126" s="231"/>
      <c r="D126" s="231"/>
      <c r="E126" s="228"/>
      <c r="F126" s="228"/>
      <c r="G126" s="232"/>
      <c r="H126" s="102"/>
    </row>
    <row r="127" spans="1:8" ht="56.25" customHeight="1" x14ac:dyDescent="0.3">
      <c r="A127" s="71"/>
      <c r="B127" s="654" t="s">
        <v>218</v>
      </c>
      <c r="C127" s="654"/>
      <c r="D127" s="654"/>
      <c r="E127" s="654"/>
      <c r="F127" s="654"/>
      <c r="G127" s="187"/>
      <c r="H127" s="177"/>
    </row>
    <row r="128" spans="1:8" ht="16.5" customHeight="1" x14ac:dyDescent="0.3">
      <c r="A128" s="71"/>
      <c r="B128" s="655"/>
      <c r="C128" s="656" t="s">
        <v>158</v>
      </c>
      <c r="D128" s="656" t="s">
        <v>159</v>
      </c>
      <c r="E128" s="233" t="s">
        <v>60</v>
      </c>
      <c r="F128" s="234" t="s">
        <v>61</v>
      </c>
      <c r="G128" s="657"/>
      <c r="H128" s="75"/>
    </row>
    <row r="129" spans="1:8" x14ac:dyDescent="0.3">
      <c r="A129" s="71"/>
      <c r="B129" s="655"/>
      <c r="C129" s="656"/>
      <c r="D129" s="656"/>
      <c r="E129" s="121" t="s">
        <v>74</v>
      </c>
      <c r="F129" s="122" t="s">
        <v>74</v>
      </c>
      <c r="G129" s="657"/>
      <c r="H129" s="75"/>
    </row>
    <row r="130" spans="1:8" x14ac:dyDescent="0.3">
      <c r="A130" s="71"/>
      <c r="B130" s="235">
        <v>1</v>
      </c>
      <c r="C130" s="190">
        <v>2</v>
      </c>
      <c r="D130" s="190" t="s">
        <v>75</v>
      </c>
      <c r="E130" s="190">
        <v>3</v>
      </c>
      <c r="F130" s="191">
        <v>4</v>
      </c>
      <c r="G130" s="657"/>
      <c r="H130" s="75"/>
    </row>
    <row r="131" spans="1:8" ht="28.5" x14ac:dyDescent="0.3">
      <c r="A131" s="71"/>
      <c r="B131" s="168" t="s">
        <v>219</v>
      </c>
      <c r="C131" s="169" t="s">
        <v>220</v>
      </c>
      <c r="D131" s="170" t="s">
        <v>78</v>
      </c>
      <c r="E131" s="220"/>
      <c r="F131" s="221"/>
      <c r="G131" s="104" t="s">
        <v>47</v>
      </c>
      <c r="H131" s="75"/>
    </row>
    <row r="132" spans="1:8" ht="28.5" x14ac:dyDescent="0.3">
      <c r="A132" s="71"/>
      <c r="B132" s="173" t="s">
        <v>221</v>
      </c>
      <c r="C132" s="174" t="s">
        <v>222</v>
      </c>
      <c r="D132" s="175" t="s">
        <v>177</v>
      </c>
      <c r="E132" s="201">
        <f>IFERROR(+(E131/E101)*100,"  ")</f>
        <v>0</v>
      </c>
      <c r="F132" s="202">
        <f>IFERROR(+(F131/F101)*100,"  ")</f>
        <v>0</v>
      </c>
      <c r="G132" s="104" t="s">
        <v>47</v>
      </c>
      <c r="H132" s="75"/>
    </row>
    <row r="133" spans="1:8" ht="28.5" x14ac:dyDescent="0.3">
      <c r="A133" s="71"/>
      <c r="B133" s="173" t="s">
        <v>223</v>
      </c>
      <c r="C133" s="174" t="s">
        <v>224</v>
      </c>
      <c r="D133" s="175" t="s">
        <v>78</v>
      </c>
      <c r="E133" s="196" t="str">
        <f>IF(E131&lt;&gt;0,E101-E131," ")</f>
        <v xml:space="preserve"> </v>
      </c>
      <c r="F133" s="197" t="str">
        <f>IF(F131&lt;&gt;0,F101-F131," ")</f>
        <v xml:space="preserve"> </v>
      </c>
      <c r="G133" s="104" t="s">
        <v>47</v>
      </c>
      <c r="H133" s="75"/>
    </row>
    <row r="134" spans="1:8" ht="27.95" customHeight="1" x14ac:dyDescent="0.3">
      <c r="A134" s="71"/>
      <c r="B134" s="173" t="s">
        <v>225</v>
      </c>
      <c r="C134" s="174" t="s">
        <v>226</v>
      </c>
      <c r="D134" s="175" t="s">
        <v>78</v>
      </c>
      <c r="E134" s="196" t="str">
        <f>IFERROR(IF(E132&lt;&gt;0,E96*(1-(E132/100))," "),"  ")</f>
        <v xml:space="preserve"> </v>
      </c>
      <c r="F134" s="197" t="str">
        <f>IFERROR(IF(F132&lt;&gt;0,F96*(1-(F132/100))," "),"  ")</f>
        <v xml:space="preserve"> </v>
      </c>
      <c r="G134" s="104" t="s">
        <v>47</v>
      </c>
      <c r="H134" s="75"/>
    </row>
    <row r="135" spans="1:8" ht="27.95" customHeight="1" x14ac:dyDescent="0.3">
      <c r="A135" s="71"/>
      <c r="B135" s="173" t="s">
        <v>227</v>
      </c>
      <c r="C135" s="174" t="s">
        <v>228</v>
      </c>
      <c r="D135" s="175" t="s">
        <v>78</v>
      </c>
      <c r="E135" s="196" t="str">
        <f>IFERROR(+E133-E134," ")</f>
        <v xml:space="preserve"> </v>
      </c>
      <c r="F135" s="197" t="str">
        <f>IFERROR(+F133-F134," ")</f>
        <v xml:space="preserve"> </v>
      </c>
      <c r="G135" s="104" t="s">
        <v>47</v>
      </c>
      <c r="H135" s="75"/>
    </row>
    <row r="136" spans="1:8" ht="27.95" customHeight="1" x14ac:dyDescent="0.3">
      <c r="A136" s="71"/>
      <c r="B136" s="173" t="s">
        <v>229</v>
      </c>
      <c r="C136" s="236" t="s">
        <v>230</v>
      </c>
      <c r="D136" s="175" t="s">
        <v>164</v>
      </c>
      <c r="E136" s="201" t="str">
        <f>IFERROR(FLOOR(+E133/E102,0.01)," ")</f>
        <v xml:space="preserve"> </v>
      </c>
      <c r="F136" s="202" t="str">
        <f>IFERROR(FLOOR(+F133/F102,0.01)," ")</f>
        <v xml:space="preserve"> </v>
      </c>
      <c r="G136" s="104" t="s">
        <v>47</v>
      </c>
      <c r="H136" s="75"/>
    </row>
    <row r="137" spans="1:8" ht="27.95" customHeight="1" x14ac:dyDescent="0.3">
      <c r="A137" s="71"/>
      <c r="B137" s="173" t="s">
        <v>231</v>
      </c>
      <c r="C137" s="236" t="s">
        <v>232</v>
      </c>
      <c r="D137" s="175" t="s">
        <v>164</v>
      </c>
      <c r="E137" s="209"/>
      <c r="F137" s="210"/>
      <c r="G137" s="104" t="s">
        <v>47</v>
      </c>
      <c r="H137" s="75"/>
    </row>
    <row r="138" spans="1:8" ht="40.5" customHeight="1" x14ac:dyDescent="0.3">
      <c r="A138" s="71"/>
      <c r="B138" s="237" t="s">
        <v>233</v>
      </c>
      <c r="C138" s="658" t="s">
        <v>234</v>
      </c>
      <c r="D138" s="658"/>
      <c r="E138" s="238"/>
      <c r="F138" s="239"/>
      <c r="G138" s="104" t="s">
        <v>47</v>
      </c>
      <c r="H138" s="180"/>
    </row>
    <row r="139" spans="1:8" ht="17.25" x14ac:dyDescent="0.3">
      <c r="A139" s="71"/>
      <c r="B139" s="118"/>
      <c r="C139" s="71"/>
      <c r="D139" s="71"/>
      <c r="E139" s="71"/>
      <c r="F139" s="71"/>
      <c r="G139" s="73"/>
      <c r="H139" s="75"/>
    </row>
    <row r="140" spans="1:8" ht="17.25" x14ac:dyDescent="0.3">
      <c r="A140" s="71"/>
      <c r="B140" s="118"/>
      <c r="C140" s="71"/>
      <c r="D140" s="71"/>
      <c r="E140" s="71"/>
      <c r="F140" s="71"/>
      <c r="G140" s="73"/>
      <c r="H140" s="75"/>
    </row>
    <row r="141" spans="1:8" x14ac:dyDescent="0.3">
      <c r="A141" s="71"/>
      <c r="B141" s="101" t="s">
        <v>44</v>
      </c>
      <c r="C141" s="240"/>
      <c r="D141" s="240"/>
      <c r="E141" s="240"/>
      <c r="F141" s="241" t="s">
        <v>235</v>
      </c>
      <c r="G141" s="73"/>
      <c r="H141" s="75"/>
    </row>
    <row r="142" spans="1:8" ht="55.5" customHeight="1" x14ac:dyDescent="0.35">
      <c r="A142" s="71"/>
      <c r="B142" s="659" t="s">
        <v>236</v>
      </c>
      <c r="C142" s="659"/>
      <c r="D142" s="659"/>
      <c r="E142" s="659"/>
      <c r="F142" s="659"/>
      <c r="G142" s="73"/>
      <c r="H142" s="75"/>
    </row>
    <row r="143" spans="1:8" x14ac:dyDescent="0.3">
      <c r="A143" s="71"/>
      <c r="B143" s="240" t="s">
        <v>237</v>
      </c>
      <c r="C143" s="240"/>
      <c r="D143" s="71"/>
      <c r="E143" s="240"/>
      <c r="F143" s="240"/>
      <c r="G143" s="79"/>
      <c r="H143" s="75"/>
    </row>
    <row r="144" spans="1:8" ht="16.5" customHeight="1" x14ac:dyDescent="0.3">
      <c r="A144" s="71"/>
      <c r="B144" s="660" t="s">
        <v>71</v>
      </c>
      <c r="C144" s="647" t="s">
        <v>72</v>
      </c>
      <c r="D144" s="647" t="s">
        <v>159</v>
      </c>
      <c r="E144" s="242" t="s">
        <v>60</v>
      </c>
      <c r="F144" s="109" t="s">
        <v>61</v>
      </c>
      <c r="G144" s="73"/>
      <c r="H144" s="75"/>
    </row>
    <row r="145" spans="1:10" x14ac:dyDescent="0.3">
      <c r="A145" s="71"/>
      <c r="B145" s="660"/>
      <c r="C145" s="647"/>
      <c r="D145" s="647"/>
      <c r="E145" s="121" t="s">
        <v>238</v>
      </c>
      <c r="F145" s="122" t="s">
        <v>238</v>
      </c>
      <c r="G145" s="79"/>
      <c r="H145" s="75"/>
    </row>
    <row r="146" spans="1:10" x14ac:dyDescent="0.3">
      <c r="A146" s="71"/>
      <c r="B146" s="660"/>
      <c r="C146" s="647"/>
      <c r="D146" s="647"/>
      <c r="E146" s="243" t="s">
        <v>74</v>
      </c>
      <c r="F146" s="244" t="s">
        <v>74</v>
      </c>
      <c r="G146" s="73"/>
      <c r="H146" s="75"/>
    </row>
    <row r="147" spans="1:10" x14ac:dyDescent="0.3">
      <c r="A147" s="71"/>
      <c r="B147" s="245">
        <v>1</v>
      </c>
      <c r="C147" s="246">
        <v>2</v>
      </c>
      <c r="D147" s="246" t="s">
        <v>75</v>
      </c>
      <c r="E147" s="246">
        <v>3</v>
      </c>
      <c r="F147" s="247">
        <v>4</v>
      </c>
      <c r="G147" s="248"/>
      <c r="H147" s="75"/>
    </row>
    <row r="148" spans="1:10" ht="18" customHeight="1" x14ac:dyDescent="0.3">
      <c r="A148" s="71"/>
      <c r="B148" s="661" t="s">
        <v>239</v>
      </c>
      <c r="C148" s="661"/>
      <c r="D148" s="661"/>
      <c r="E148" s="661"/>
      <c r="F148" s="661"/>
      <c r="G148" s="248"/>
      <c r="H148" s="75"/>
    </row>
    <row r="149" spans="1:10" ht="28.5" x14ac:dyDescent="0.3">
      <c r="A149" s="71"/>
      <c r="B149" s="249" t="s">
        <v>76</v>
      </c>
      <c r="C149" s="250" t="s">
        <v>240</v>
      </c>
      <c r="D149" s="251" t="s">
        <v>78</v>
      </c>
      <c r="E149" s="149">
        <v>14.439</v>
      </c>
      <c r="F149" s="150">
        <v>26.614999999999998</v>
      </c>
      <c r="G149" s="104" t="s">
        <v>47</v>
      </c>
      <c r="H149" s="75"/>
    </row>
    <row r="150" spans="1:10" x14ac:dyDescent="0.3">
      <c r="A150" s="71"/>
      <c r="B150" s="252" t="s">
        <v>79</v>
      </c>
      <c r="C150" s="253" t="s">
        <v>241</v>
      </c>
      <c r="D150" s="254" t="s">
        <v>135</v>
      </c>
      <c r="E150" s="255">
        <v>4.8999999999999998E-3</v>
      </c>
      <c r="F150" s="256">
        <v>4.8999999999999998E-3</v>
      </c>
      <c r="G150" s="104" t="s">
        <v>47</v>
      </c>
      <c r="H150" s="75"/>
    </row>
    <row r="151" spans="1:10" x14ac:dyDescent="0.3">
      <c r="A151" s="71"/>
      <c r="B151" s="252" t="s">
        <v>81</v>
      </c>
      <c r="C151" s="195" t="s">
        <v>242</v>
      </c>
      <c r="D151" s="254" t="s">
        <v>78</v>
      </c>
      <c r="E151" s="196">
        <f>IF(ISBLANK(E149),"  ",E149*E150)</f>
        <v>7.0751099999999997E-2</v>
      </c>
      <c r="F151" s="197">
        <f>IF(ISBLANK(F149),"  ",F149*F150)</f>
        <v>0.13041349999999999</v>
      </c>
      <c r="G151" s="104" t="s">
        <v>47</v>
      </c>
      <c r="H151" s="74"/>
      <c r="I151" s="257"/>
    </row>
    <row r="152" spans="1:10" ht="29.25" x14ac:dyDescent="0.3">
      <c r="A152" s="71"/>
      <c r="B152" s="252" t="s">
        <v>87</v>
      </c>
      <c r="C152" s="258" t="s">
        <v>243</v>
      </c>
      <c r="D152" s="254" t="s">
        <v>78</v>
      </c>
      <c r="E152" s="151">
        <v>14.439</v>
      </c>
      <c r="F152" s="259">
        <v>26.614999999999998</v>
      </c>
      <c r="G152" s="104" t="s">
        <v>47</v>
      </c>
      <c r="H152" s="75"/>
    </row>
    <row r="153" spans="1:10" ht="14.25" customHeight="1" x14ac:dyDescent="0.3">
      <c r="A153" s="71"/>
      <c r="B153" s="252" t="s">
        <v>89</v>
      </c>
      <c r="C153" s="195" t="s">
        <v>244</v>
      </c>
      <c r="D153" s="254" t="s">
        <v>135</v>
      </c>
      <c r="E153" s="255">
        <v>9.1999999999999998E-3</v>
      </c>
      <c r="F153" s="256">
        <v>9.1999999999999998E-3</v>
      </c>
      <c r="G153" s="104" t="s">
        <v>47</v>
      </c>
      <c r="H153" s="75"/>
    </row>
    <row r="154" spans="1:10" x14ac:dyDescent="0.3">
      <c r="A154" s="71"/>
      <c r="B154" s="252" t="s">
        <v>91</v>
      </c>
      <c r="C154" s="195" t="s">
        <v>245</v>
      </c>
      <c r="D154" s="254" t="s">
        <v>78</v>
      </c>
      <c r="E154" s="196">
        <f>IF(ISBLANK(E152),"  ",E152*E153)</f>
        <v>0.13283880000000001</v>
      </c>
      <c r="F154" s="197">
        <f>IF(ISBLANK(F152)," ",F152*F153)</f>
        <v>0.24485799999999999</v>
      </c>
      <c r="G154" s="104" t="s">
        <v>47</v>
      </c>
      <c r="H154" s="74"/>
      <c r="I154" s="257"/>
    </row>
    <row r="155" spans="1:10" ht="42.75" x14ac:dyDescent="0.3">
      <c r="A155" s="71"/>
      <c r="B155" s="252" t="s">
        <v>93</v>
      </c>
      <c r="C155" s="195" t="s">
        <v>246</v>
      </c>
      <c r="D155" s="254" t="s">
        <v>78</v>
      </c>
      <c r="E155" s="151"/>
      <c r="F155" s="152"/>
      <c r="G155" s="104" t="s">
        <v>47</v>
      </c>
      <c r="H155" s="180"/>
      <c r="I155" s="257"/>
    </row>
    <row r="156" spans="1:10" ht="42.75" x14ac:dyDescent="0.3">
      <c r="A156" s="71"/>
      <c r="B156" s="252" t="s">
        <v>99</v>
      </c>
      <c r="C156" s="195" t="s">
        <v>247</v>
      </c>
      <c r="D156" s="254" t="s">
        <v>78</v>
      </c>
      <c r="E156" s="151"/>
      <c r="F156" s="152"/>
      <c r="G156" s="104" t="s">
        <v>47</v>
      </c>
      <c r="H156" s="75"/>
    </row>
    <row r="157" spans="1:10" x14ac:dyDescent="0.3">
      <c r="A157" s="71"/>
      <c r="B157" s="252" t="s">
        <v>101</v>
      </c>
      <c r="C157" s="195" t="s">
        <v>248</v>
      </c>
      <c r="D157" s="254" t="s">
        <v>78</v>
      </c>
      <c r="E157" s="260">
        <v>7.0000000000000007E-2</v>
      </c>
      <c r="F157" s="261">
        <v>7.0000000000000007E-2</v>
      </c>
      <c r="G157" s="104" t="s">
        <v>47</v>
      </c>
      <c r="H157" s="75"/>
    </row>
    <row r="158" spans="1:10" x14ac:dyDescent="0.3">
      <c r="A158" s="71"/>
      <c r="B158" s="252" t="s">
        <v>103</v>
      </c>
      <c r="C158" s="195" t="s">
        <v>249</v>
      </c>
      <c r="D158" s="254" t="s">
        <v>135</v>
      </c>
      <c r="E158" s="196" t="str">
        <f>+IF(ISBLANK(E156),"  ",E156*E157)</f>
        <v xml:space="preserve">  </v>
      </c>
      <c r="F158" s="197" t="str">
        <f>+IF(ISBLANK(F156),"  ",F156*F157)</f>
        <v xml:space="preserve">  </v>
      </c>
      <c r="G158" s="104" t="s">
        <v>47</v>
      </c>
      <c r="H158" s="75"/>
      <c r="I158" s="257"/>
    </row>
    <row r="159" spans="1:10" x14ac:dyDescent="0.3">
      <c r="A159" s="71"/>
      <c r="B159" s="262" t="s">
        <v>109</v>
      </c>
      <c r="C159" s="263" t="s">
        <v>250</v>
      </c>
      <c r="D159" s="264" t="s">
        <v>78</v>
      </c>
      <c r="E159" s="265">
        <f>+SUMIF(E151,"&gt;=0",E151)+SUMIF(E154,"&gt;=0",E154)+SUMIF(E155,"&gt;=0",E155)+SUMIF(E158,"&gt;=0",E158)</f>
        <v>0.20358989999999999</v>
      </c>
      <c r="F159" s="146">
        <f>+SUMIF(F151,"&gt;=0",F151)+SUMIF(F154,"&gt;=0",F154)+SUMIF(F155,"&gt;=0",F155)+SUMIF(F158,"&gt;=0",F158)</f>
        <v>0.37527149999999998</v>
      </c>
      <c r="G159" s="104" t="s">
        <v>47</v>
      </c>
      <c r="H159" s="74"/>
      <c r="J159" s="257"/>
    </row>
    <row r="160" spans="1:10" ht="18" customHeight="1" x14ac:dyDescent="0.3">
      <c r="A160" s="71"/>
      <c r="B160" s="662" t="s">
        <v>251</v>
      </c>
      <c r="C160" s="662"/>
      <c r="D160" s="662"/>
      <c r="E160" s="662"/>
      <c r="F160" s="662"/>
      <c r="G160" s="248"/>
      <c r="H160" s="75"/>
    </row>
    <row r="161" spans="1:8" ht="30" x14ac:dyDescent="0.3">
      <c r="A161" s="71"/>
      <c r="B161" s="266" t="s">
        <v>117</v>
      </c>
      <c r="C161" s="250" t="s">
        <v>252</v>
      </c>
      <c r="D161" s="170" t="s">
        <v>253</v>
      </c>
      <c r="E161" s="149">
        <v>5</v>
      </c>
      <c r="F161" s="150">
        <v>5</v>
      </c>
      <c r="G161" s="104" t="s">
        <v>47</v>
      </c>
      <c r="H161" s="74"/>
    </row>
    <row r="162" spans="1:8" x14ac:dyDescent="0.3">
      <c r="A162" s="71"/>
      <c r="B162" s="267" t="s">
        <v>254</v>
      </c>
      <c r="C162" s="195" t="s">
        <v>255</v>
      </c>
      <c r="D162" s="268" t="s">
        <v>135</v>
      </c>
      <c r="E162" s="269">
        <v>1.07</v>
      </c>
      <c r="F162" s="270">
        <v>1.07</v>
      </c>
      <c r="G162" s="104" t="s">
        <v>47</v>
      </c>
      <c r="H162" s="75"/>
    </row>
    <row r="163" spans="1:8" ht="28.5" x14ac:dyDescent="0.3">
      <c r="A163" s="71"/>
      <c r="B163" s="271" t="s">
        <v>256</v>
      </c>
      <c r="C163" s="263" t="s">
        <v>257</v>
      </c>
      <c r="D163" s="264" t="s">
        <v>78</v>
      </c>
      <c r="E163" s="145">
        <f>+IF(E161&gt;0,E161*E162*E102,"x")</f>
        <v>7.7575000000000005E-2</v>
      </c>
      <c r="F163" s="146">
        <f>+IF(F161&gt;0,F161*F162*F102,"x")</f>
        <v>7.7575000000000005E-2</v>
      </c>
      <c r="G163" s="104" t="s">
        <v>47</v>
      </c>
      <c r="H163" s="74"/>
    </row>
    <row r="164" spans="1:8" ht="18" customHeight="1" x14ac:dyDescent="0.3">
      <c r="A164" s="71"/>
      <c r="B164" s="662" t="s">
        <v>258</v>
      </c>
      <c r="C164" s="662"/>
      <c r="D164" s="662"/>
      <c r="E164" s="662"/>
      <c r="F164" s="662"/>
      <c r="G164" s="73"/>
      <c r="H164" s="75"/>
    </row>
    <row r="165" spans="1:8" ht="18" customHeight="1" x14ac:dyDescent="0.3">
      <c r="A165" s="71"/>
      <c r="B165" s="272" t="s">
        <v>119</v>
      </c>
      <c r="C165" s="250" t="s">
        <v>259</v>
      </c>
      <c r="D165" s="273" t="s">
        <v>78</v>
      </c>
      <c r="E165" s="274">
        <f>IF(AND(E159&lt;&gt;0,E163&gt;0),MIN(E159,E163),E159)</f>
        <v>7.7575000000000005E-2</v>
      </c>
      <c r="F165" s="275">
        <f>IF(AND(F159&lt;&gt;0,F163&gt;0),MIN(F159,F163),F159)</f>
        <v>7.7575000000000005E-2</v>
      </c>
      <c r="G165" s="104" t="s">
        <v>47</v>
      </c>
      <c r="H165" s="74"/>
    </row>
    <row r="166" spans="1:8" x14ac:dyDescent="0.3">
      <c r="A166" s="71"/>
      <c r="B166" s="262" t="s">
        <v>121</v>
      </c>
      <c r="C166" s="276" t="s">
        <v>174</v>
      </c>
      <c r="D166" s="247" t="s">
        <v>78</v>
      </c>
      <c r="E166" s="145">
        <f>+E97</f>
        <v>-7.4800000000000005E-2</v>
      </c>
      <c r="F166" s="146">
        <f>+F97</f>
        <v>-0.1585</v>
      </c>
      <c r="G166" s="104" t="s">
        <v>47</v>
      </c>
      <c r="H166" s="74"/>
    </row>
    <row r="167" spans="1:8" x14ac:dyDescent="0.3">
      <c r="A167" s="71"/>
      <c r="B167" s="74"/>
      <c r="C167" s="240"/>
      <c r="D167" s="240"/>
      <c r="E167" s="240"/>
      <c r="F167" s="240"/>
      <c r="G167" s="73"/>
      <c r="H167" s="75"/>
    </row>
    <row r="168" spans="1:8" x14ac:dyDescent="0.3">
      <c r="A168" s="71"/>
      <c r="B168" s="277"/>
      <c r="C168" s="240"/>
      <c r="D168" s="240"/>
      <c r="E168" s="240"/>
      <c r="F168" s="240"/>
      <c r="G168" s="73"/>
      <c r="H168" s="75"/>
    </row>
    <row r="169" spans="1:8" x14ac:dyDescent="0.3">
      <c r="A169" s="71"/>
      <c r="B169" s="101" t="s">
        <v>156</v>
      </c>
      <c r="C169" s="240"/>
      <c r="D169" s="240"/>
      <c r="E169" s="240"/>
      <c r="F169" s="240"/>
      <c r="G169" s="73"/>
      <c r="H169" s="75"/>
    </row>
    <row r="170" spans="1:8" ht="42.75" customHeight="1" x14ac:dyDescent="0.3">
      <c r="A170" s="71"/>
      <c r="B170" s="663" t="s">
        <v>260</v>
      </c>
      <c r="C170" s="663"/>
      <c r="D170" s="663"/>
      <c r="E170" s="663"/>
      <c r="F170" s="663"/>
      <c r="G170" s="73"/>
      <c r="H170" s="75"/>
    </row>
    <row r="171" spans="1:8" x14ac:dyDescent="0.3">
      <c r="A171" s="71"/>
      <c r="B171" s="101"/>
      <c r="C171" s="240"/>
      <c r="D171" s="240"/>
      <c r="E171" s="240"/>
      <c r="F171" s="240"/>
      <c r="G171" s="73"/>
      <c r="H171" s="75"/>
    </row>
    <row r="172" spans="1:8" ht="15.75" customHeight="1" x14ac:dyDescent="0.3">
      <c r="A172" s="71"/>
      <c r="B172" s="660" t="s">
        <v>71</v>
      </c>
      <c r="C172" s="647" t="s">
        <v>72</v>
      </c>
      <c r="D172" s="647" t="s">
        <v>159</v>
      </c>
      <c r="E172" s="242" t="s">
        <v>60</v>
      </c>
      <c r="F172" s="109" t="s">
        <v>61</v>
      </c>
      <c r="G172" s="73"/>
      <c r="H172" s="75"/>
    </row>
    <row r="173" spans="1:8" x14ac:dyDescent="0.3">
      <c r="A173" s="71"/>
      <c r="B173" s="660"/>
      <c r="C173" s="647"/>
      <c r="D173" s="647"/>
      <c r="E173" s="121" t="s">
        <v>238</v>
      </c>
      <c r="F173" s="122" t="s">
        <v>238</v>
      </c>
      <c r="G173" s="73"/>
      <c r="H173" s="75"/>
    </row>
    <row r="174" spans="1:8" x14ac:dyDescent="0.3">
      <c r="A174" s="71"/>
      <c r="B174" s="660"/>
      <c r="C174" s="647"/>
      <c r="D174" s="647"/>
      <c r="E174" s="243" t="s">
        <v>74</v>
      </c>
      <c r="F174" s="244" t="s">
        <v>74</v>
      </c>
      <c r="G174" s="73"/>
      <c r="H174" s="75"/>
    </row>
    <row r="175" spans="1:8" x14ac:dyDescent="0.3">
      <c r="A175" s="71"/>
      <c r="B175" s="245">
        <v>1</v>
      </c>
      <c r="C175" s="246">
        <v>2</v>
      </c>
      <c r="D175" s="246" t="s">
        <v>75</v>
      </c>
      <c r="E175" s="246">
        <v>3</v>
      </c>
      <c r="F175" s="247">
        <v>4</v>
      </c>
      <c r="G175" s="73"/>
      <c r="H175" s="75"/>
    </row>
    <row r="176" spans="1:8" ht="15.75" customHeight="1" x14ac:dyDescent="0.3">
      <c r="A176" s="71"/>
      <c r="B176" s="661" t="s">
        <v>261</v>
      </c>
      <c r="C176" s="661"/>
      <c r="D176" s="661"/>
      <c r="E176" s="661"/>
      <c r="F176" s="661"/>
      <c r="G176" s="73"/>
      <c r="H176" s="75"/>
    </row>
    <row r="177" spans="1:8" ht="28.5" x14ac:dyDescent="0.3">
      <c r="A177" s="71"/>
      <c r="B177" s="249" t="s">
        <v>123</v>
      </c>
      <c r="C177" s="278" t="s">
        <v>262</v>
      </c>
      <c r="D177" s="251" t="s">
        <v>78</v>
      </c>
      <c r="E177" s="149"/>
      <c r="F177" s="150"/>
      <c r="G177" s="104" t="s">
        <v>47</v>
      </c>
      <c r="H177" s="75"/>
    </row>
    <row r="178" spans="1:8" x14ac:dyDescent="0.3">
      <c r="A178" s="71"/>
      <c r="B178" s="252" t="s">
        <v>125</v>
      </c>
      <c r="C178" s="279" t="s">
        <v>244</v>
      </c>
      <c r="D178" s="280" t="s">
        <v>135</v>
      </c>
      <c r="E178" s="281">
        <v>9.1999999999999998E-3</v>
      </c>
      <c r="F178" s="282">
        <v>9.1999999999999998E-3</v>
      </c>
      <c r="G178" s="104" t="s">
        <v>47</v>
      </c>
      <c r="H178" s="75"/>
    </row>
    <row r="179" spans="1:8" x14ac:dyDescent="0.3">
      <c r="A179" s="71"/>
      <c r="B179" s="252" t="s">
        <v>263</v>
      </c>
      <c r="C179" s="279" t="s">
        <v>245</v>
      </c>
      <c r="D179" s="280" t="s">
        <v>78</v>
      </c>
      <c r="E179" s="283" t="str">
        <f>IF(ISBLANK(E177),"  ",E177*E178)</f>
        <v xml:space="preserve">  </v>
      </c>
      <c r="F179" s="204" t="str">
        <f>IF(ISBLANK(F177),"  ",F177*F178)</f>
        <v xml:space="preserve">  </v>
      </c>
      <c r="G179" s="104" t="s">
        <v>47</v>
      </c>
      <c r="H179" s="75"/>
    </row>
    <row r="180" spans="1:8" ht="42.75" x14ac:dyDescent="0.3">
      <c r="A180" s="71"/>
      <c r="B180" s="252" t="s">
        <v>127</v>
      </c>
      <c r="C180" s="279" t="s">
        <v>264</v>
      </c>
      <c r="D180" s="280" t="s">
        <v>78</v>
      </c>
      <c r="E180" s="151"/>
      <c r="F180" s="152"/>
      <c r="G180" s="104" t="s">
        <v>47</v>
      </c>
      <c r="H180" s="284"/>
    </row>
    <row r="181" spans="1:8" ht="28.5" x14ac:dyDescent="0.3">
      <c r="A181" s="71"/>
      <c r="B181" s="262" t="s">
        <v>162</v>
      </c>
      <c r="C181" s="285" t="s">
        <v>265</v>
      </c>
      <c r="D181" s="286" t="s">
        <v>78</v>
      </c>
      <c r="E181" s="287">
        <f>+SUMIF(E179,"&gt;=0",E179)+SUMIF(E180,"&gt;=0",E180)</f>
        <v>0</v>
      </c>
      <c r="F181" s="288">
        <f>+SUMIF(F179,"&gt;=0",F179)+SUMIF(F180,"&gt;=0",F180)</f>
        <v>0</v>
      </c>
      <c r="G181" s="104" t="s">
        <v>47</v>
      </c>
      <c r="H181" s="75"/>
    </row>
    <row r="182" spans="1:8" ht="16.5" customHeight="1" x14ac:dyDescent="0.3">
      <c r="A182" s="71"/>
      <c r="B182" s="662" t="s">
        <v>266</v>
      </c>
      <c r="C182" s="662"/>
      <c r="D182" s="662"/>
      <c r="E182" s="662"/>
      <c r="F182" s="662"/>
      <c r="G182" s="289"/>
      <c r="H182" s="75"/>
    </row>
    <row r="183" spans="1:8" ht="30" x14ac:dyDescent="0.3">
      <c r="A183" s="71"/>
      <c r="B183" s="249" t="s">
        <v>165</v>
      </c>
      <c r="C183" s="250" t="s">
        <v>267</v>
      </c>
      <c r="D183" s="251" t="s">
        <v>268</v>
      </c>
      <c r="E183" s="290"/>
      <c r="F183" s="291"/>
      <c r="G183" s="104" t="s">
        <v>47</v>
      </c>
      <c r="H183" s="75"/>
    </row>
    <row r="184" spans="1:8" x14ac:dyDescent="0.3">
      <c r="A184" s="71"/>
      <c r="B184" s="252" t="s">
        <v>167</v>
      </c>
      <c r="C184" s="195" t="s">
        <v>255</v>
      </c>
      <c r="D184" s="280" t="s">
        <v>135</v>
      </c>
      <c r="E184" s="292">
        <v>1.07</v>
      </c>
      <c r="F184" s="293">
        <v>1.07</v>
      </c>
      <c r="G184" s="104" t="s">
        <v>47</v>
      </c>
      <c r="H184" s="75"/>
    </row>
    <row r="185" spans="1:8" ht="28.5" x14ac:dyDescent="0.3">
      <c r="A185" s="71"/>
      <c r="B185" s="262" t="s">
        <v>171</v>
      </c>
      <c r="C185" s="263" t="s">
        <v>269</v>
      </c>
      <c r="D185" s="286" t="s">
        <v>78</v>
      </c>
      <c r="E185" s="294" t="str">
        <f>+IF(E183&gt;0,E183*E184*E102,"x")</f>
        <v>x</v>
      </c>
      <c r="F185" s="288" t="str">
        <f>+IF(F183&gt;0,F183*F184*F102,"x")</f>
        <v>x</v>
      </c>
      <c r="G185" s="104" t="s">
        <v>47</v>
      </c>
      <c r="H185" s="75"/>
    </row>
    <row r="186" spans="1:8" ht="18" customHeight="1" x14ac:dyDescent="0.3">
      <c r="A186" s="71"/>
      <c r="B186" s="662" t="s">
        <v>270</v>
      </c>
      <c r="C186" s="662"/>
      <c r="D186" s="662"/>
      <c r="E186" s="662"/>
      <c r="F186" s="662"/>
      <c r="G186" s="289"/>
      <c r="H186" s="75"/>
    </row>
    <row r="187" spans="1:8" ht="18" customHeight="1" x14ac:dyDescent="0.3">
      <c r="A187" s="71"/>
      <c r="B187" s="249" t="s">
        <v>173</v>
      </c>
      <c r="C187" s="250" t="s">
        <v>259</v>
      </c>
      <c r="D187" s="295" t="s">
        <v>78</v>
      </c>
      <c r="E187" s="296">
        <f>IF(AND(E181&lt;&gt;0,E185&gt;0),MIN(E181,E185),E181)</f>
        <v>0</v>
      </c>
      <c r="F187" s="132">
        <f>IF(AND(F181&lt;&gt;0,F185&gt;0),MIN(F181,F185),F181)</f>
        <v>0</v>
      </c>
      <c r="G187" s="104" t="s">
        <v>47</v>
      </c>
      <c r="H187" s="75"/>
    </row>
    <row r="188" spans="1:8" x14ac:dyDescent="0.3">
      <c r="A188" s="71"/>
      <c r="B188" s="262" t="s">
        <v>175</v>
      </c>
      <c r="C188" s="263" t="s">
        <v>174</v>
      </c>
      <c r="D188" s="286" t="s">
        <v>78</v>
      </c>
      <c r="E188" s="265">
        <f>+E117</f>
        <v>0</v>
      </c>
      <c r="F188" s="146">
        <f>+F117</f>
        <v>0</v>
      </c>
      <c r="G188" s="104" t="s">
        <v>47</v>
      </c>
      <c r="H188" s="75"/>
    </row>
    <row r="189" spans="1:8" x14ac:dyDescent="0.3">
      <c r="A189" s="71"/>
      <c r="B189" s="297"/>
      <c r="C189" s="89"/>
      <c r="D189" s="89"/>
      <c r="E189" s="89"/>
      <c r="F189" s="89"/>
      <c r="G189" s="289"/>
      <c r="H189" s="75"/>
    </row>
    <row r="190" spans="1:8" s="26" customFormat="1" ht="15" customHeight="1" x14ac:dyDescent="0.3">
      <c r="A190" s="72"/>
      <c r="B190" s="664" t="s">
        <v>271</v>
      </c>
      <c r="C190" s="664"/>
      <c r="D190" s="665" t="s">
        <v>272</v>
      </c>
      <c r="E190" s="665"/>
      <c r="F190" s="665"/>
      <c r="G190" s="232"/>
      <c r="H190" s="298"/>
    </row>
    <row r="191" spans="1:8" ht="15" customHeight="1" x14ac:dyDescent="0.3">
      <c r="A191" s="72"/>
      <c r="B191" s="664" t="s">
        <v>273</v>
      </c>
      <c r="C191" s="664"/>
      <c r="D191" s="666">
        <v>602511452</v>
      </c>
      <c r="E191" s="666"/>
      <c r="F191" s="666"/>
      <c r="G191" s="299"/>
      <c r="H191" s="298"/>
    </row>
    <row r="192" spans="1:8" ht="15" customHeight="1" x14ac:dyDescent="0.3">
      <c r="A192" s="72"/>
      <c r="B192" s="664" t="s">
        <v>274</v>
      </c>
      <c r="C192" s="664"/>
      <c r="D192" s="667" t="s">
        <v>275</v>
      </c>
      <c r="E192" s="667"/>
      <c r="F192" s="667"/>
      <c r="G192" s="299"/>
      <c r="H192" s="298"/>
    </row>
    <row r="193" spans="1:8" ht="15" customHeight="1" x14ac:dyDescent="0.3">
      <c r="A193" s="72"/>
      <c r="B193" s="664" t="s">
        <v>276</v>
      </c>
      <c r="C193" s="664"/>
      <c r="D193" s="668">
        <v>44922</v>
      </c>
      <c r="E193" s="668"/>
      <c r="F193" s="668"/>
      <c r="G193" s="299"/>
      <c r="H193" s="298"/>
    </row>
    <row r="194" spans="1:8" ht="15" customHeight="1" x14ac:dyDescent="0.3">
      <c r="A194" s="71"/>
      <c r="B194" s="72"/>
      <c r="C194" s="71"/>
      <c r="D194" s="71"/>
      <c r="E194" s="71"/>
      <c r="F194" s="71"/>
      <c r="G194" s="73"/>
      <c r="H194" s="75"/>
    </row>
  </sheetData>
  <sheetProtection sheet="1" objects="1" scenarios="1"/>
  <mergeCells count="66">
    <mergeCell ref="B191:C191"/>
    <mergeCell ref="D191:F191"/>
    <mergeCell ref="B192:C192"/>
    <mergeCell ref="D192:F192"/>
    <mergeCell ref="B193:C193"/>
    <mergeCell ref="D193:F193"/>
    <mergeCell ref="B176:F176"/>
    <mergeCell ref="B182:F182"/>
    <mergeCell ref="B186:F186"/>
    <mergeCell ref="B190:C190"/>
    <mergeCell ref="D190:F190"/>
    <mergeCell ref="B148:F148"/>
    <mergeCell ref="B160:F160"/>
    <mergeCell ref="B164:F164"/>
    <mergeCell ref="B170:F170"/>
    <mergeCell ref="B172:B174"/>
    <mergeCell ref="C172:C174"/>
    <mergeCell ref="D172:D174"/>
    <mergeCell ref="C138:D138"/>
    <mergeCell ref="B142:F142"/>
    <mergeCell ref="B144:B146"/>
    <mergeCell ref="C144:C146"/>
    <mergeCell ref="D144:D146"/>
    <mergeCell ref="B127:F127"/>
    <mergeCell ref="B128:B129"/>
    <mergeCell ref="C128:C129"/>
    <mergeCell ref="D128:D129"/>
    <mergeCell ref="G128:G130"/>
    <mergeCell ref="B108:F108"/>
    <mergeCell ref="B109:B110"/>
    <mergeCell ref="C109:C110"/>
    <mergeCell ref="D109:D110"/>
    <mergeCell ref="B125:F125"/>
    <mergeCell ref="B88:F88"/>
    <mergeCell ref="B89:B90"/>
    <mergeCell ref="C89:C90"/>
    <mergeCell ref="D89:D90"/>
    <mergeCell ref="G89:G91"/>
    <mergeCell ref="C34:D34"/>
    <mergeCell ref="C35:D35"/>
    <mergeCell ref="C36:D36"/>
    <mergeCell ref="B38:F38"/>
    <mergeCell ref="B39:B41"/>
    <mergeCell ref="C39:C41"/>
    <mergeCell ref="D39:D41"/>
    <mergeCell ref="B27:B28"/>
    <mergeCell ref="D27:F27"/>
    <mergeCell ref="D28:F28"/>
    <mergeCell ref="D29:F29"/>
    <mergeCell ref="D30:F30"/>
    <mergeCell ref="B23:B24"/>
    <mergeCell ref="D23:F23"/>
    <mergeCell ref="D24:F24"/>
    <mergeCell ref="B25:B26"/>
    <mergeCell ref="D25:F25"/>
    <mergeCell ref="D26:F26"/>
    <mergeCell ref="B10:F10"/>
    <mergeCell ref="B11:F11"/>
    <mergeCell ref="B12:F12"/>
    <mergeCell ref="B18:F18"/>
    <mergeCell ref="D19:E19"/>
    <mergeCell ref="B5:F5"/>
    <mergeCell ref="B6:F6"/>
    <mergeCell ref="B7:F7"/>
    <mergeCell ref="B8:F8"/>
    <mergeCell ref="B9:F9"/>
  </mergeCells>
  <conditionalFormatting sqref="G21">
    <cfRule type="containsText" dxfId="138" priority="2" operator="containsText" text="Vyplňte, prosím, nejprve záložku Identifikace"/>
  </conditionalFormatting>
  <conditionalFormatting sqref="E163">
    <cfRule type="expression" dxfId="137" priority="3">
      <formula>+ISBLANK($E$161)</formula>
    </cfRule>
  </conditionalFormatting>
  <conditionalFormatting sqref="F163">
    <cfRule type="expression" dxfId="136" priority="4">
      <formula>+ISBLANK($F$161)</formula>
    </cfRule>
  </conditionalFormatting>
  <conditionalFormatting sqref="E185">
    <cfRule type="expression" dxfId="135" priority="5">
      <formula>+ISBLANK($E$183)</formula>
    </cfRule>
  </conditionalFormatting>
  <conditionalFormatting sqref="F185">
    <cfRule type="expression" dxfId="134" priority="6">
      <formula>+ISBLANK($F$183)</formula>
    </cfRule>
  </conditionalFormatting>
  <conditionalFormatting sqref="E188">
    <cfRule type="expression" dxfId="133" priority="7">
      <formula>+AND(ISBLANK($E$112),ISBLANK($E$113),ISBLANK($E$114),ISBLANK($E$115),ISBLANK($E$116))</formula>
    </cfRule>
  </conditionalFormatting>
  <conditionalFormatting sqref="E43">
    <cfRule type="expression" dxfId="132" priority="8">
      <formula>+AND(ISBLANK($E$44:$E$47))</formula>
    </cfRule>
  </conditionalFormatting>
  <conditionalFormatting sqref="E48">
    <cfRule type="expression" dxfId="131" priority="9">
      <formula>+AND(ISBLANK($E$49:$E$50))</formula>
    </cfRule>
  </conditionalFormatting>
  <conditionalFormatting sqref="E51">
    <cfRule type="expression" dxfId="130" priority="10">
      <formula>+AND(ISBLANK($E$52:$E$53))</formula>
    </cfRule>
  </conditionalFormatting>
  <conditionalFormatting sqref="E54">
    <cfRule type="expression" dxfId="129" priority="11">
      <formula>+AND(ISBLANK($E$55:$E$57))</formula>
    </cfRule>
  </conditionalFormatting>
  <conditionalFormatting sqref="E59">
    <cfRule type="expression" dxfId="128" priority="12">
      <formula>+AND(ISBLANK($E$60:$E$62))</formula>
    </cfRule>
  </conditionalFormatting>
  <conditionalFormatting sqref="F43">
    <cfRule type="expression" dxfId="127" priority="13">
      <formula>+AND(ISBLANK($F$44:$F$47))</formula>
    </cfRule>
  </conditionalFormatting>
  <conditionalFormatting sqref="F48">
    <cfRule type="expression" dxfId="126" priority="14">
      <formula>+AND(ISBLANK($F$49:$F$50))</formula>
    </cfRule>
  </conditionalFormatting>
  <conditionalFormatting sqref="F51">
    <cfRule type="expression" dxfId="125" priority="15">
      <formula>+AND(ISBLANK($F$52:$F$53))</formula>
    </cfRule>
  </conditionalFormatting>
  <conditionalFormatting sqref="F54">
    <cfRule type="expression" dxfId="124" priority="16">
      <formula>+AND(ISBLANK($F$55:$F$57))</formula>
    </cfRule>
  </conditionalFormatting>
  <conditionalFormatting sqref="F59">
    <cfRule type="expression" dxfId="123" priority="17">
      <formula>+AND(ISBLANK($F$60:$F$62))</formula>
    </cfRule>
  </conditionalFormatting>
  <conditionalFormatting sqref="E93">
    <cfRule type="expression" dxfId="122" priority="18">
      <formula>+AND(ISBLANK($E$94:$E$95))</formula>
    </cfRule>
  </conditionalFormatting>
  <conditionalFormatting sqref="F93">
    <cfRule type="expression" dxfId="121" priority="19">
      <formula>+AND(ISBLANK($F$94:$F$95))</formula>
    </cfRule>
  </conditionalFormatting>
  <conditionalFormatting sqref="F117">
    <cfRule type="expression" dxfId="120" priority="20">
      <formula>+AND(ISBLANK($F$112:$F$116))</formula>
    </cfRule>
  </conditionalFormatting>
  <conditionalFormatting sqref="E117">
    <cfRule type="expression" dxfId="119" priority="21">
      <formula>+AND(ISBLANK($E$112:$E$116))</formula>
    </cfRule>
  </conditionalFormatting>
  <conditionalFormatting sqref="E68">
    <cfRule type="expression" dxfId="118" priority="22">
      <formula>+AND(ISBLANK($E$44:$E$47),ISBLANK($E$49:$E$50),ISBLANK($E$52:$E$53),ISBLANK($E$55:$E$57),ISBLANK($E$60:$E$66))</formula>
    </cfRule>
  </conditionalFormatting>
  <conditionalFormatting sqref="F68">
    <cfRule type="expression" dxfId="117" priority="23">
      <formula>+AND(ISBLANK($F$44:$F$47),ISBLANK($F$49:$F$50),ISBLANK($F$52:$F$53),ISBLANK($F$55:$F$57),ISBLANK($F$60:$F$66))</formula>
    </cfRule>
  </conditionalFormatting>
  <conditionalFormatting sqref="E96">
    <cfRule type="expression" dxfId="116" priority="24">
      <formula>+AND(ISBLANK($E$44:$E$47),ISBLANK($E$49:$E$50),ISBLANK($E$52:$E$53),ISBLANK($E$55:$E$57),ISBLANK($E$60:$E$66),ISBLANK($E$94:$E$95))</formula>
    </cfRule>
  </conditionalFormatting>
  <conditionalFormatting sqref="E99">
    <cfRule type="expression" dxfId="115" priority="25">
      <formula>+AND(ISBLANK($E$55:$E$56),ISBLANK($E$35))</formula>
    </cfRule>
  </conditionalFormatting>
  <conditionalFormatting sqref="E100">
    <cfRule type="expression" dxfId="114" priority="26">
      <formula>+AND(ISBLANK($E$97),$E$99&gt;=0)</formula>
    </cfRule>
  </conditionalFormatting>
  <conditionalFormatting sqref="F99">
    <cfRule type="expression" dxfId="113" priority="27">
      <formula>+AND(ISBLANK($F$55:$F$56),ISBLANK($F$35))</formula>
    </cfRule>
  </conditionalFormatting>
  <conditionalFormatting sqref="F96">
    <cfRule type="expression" dxfId="112" priority="28">
      <formula>+AND(ISBLANK($F$44:$F$47),ISBLANK($F$49:$F$50),ISBLANK($F$52:$F$53),ISBLANK($F$55:$F$57),ISBLANK($F$60:$F$66),ISBLANK($F$94:$F$95))</formula>
    </cfRule>
  </conditionalFormatting>
  <conditionalFormatting sqref="F100">
    <cfRule type="expression" dxfId="111" priority="29">
      <formula>+AND(ISBLANK($F$97),$F$99&gt;=0)</formula>
    </cfRule>
  </conditionalFormatting>
  <conditionalFormatting sqref="E101:F102">
    <cfRule type="cellIs" dxfId="110" priority="30" operator="equal">
      <formula>0</formula>
    </cfRule>
  </conditionalFormatting>
  <conditionalFormatting sqref="E119">
    <cfRule type="expression" dxfId="109" priority="31">
      <formula>+AND(ISBLANK($E$112:$E$116))</formula>
    </cfRule>
  </conditionalFormatting>
  <conditionalFormatting sqref="F119">
    <cfRule type="expression" dxfId="108" priority="32">
      <formula>+AND(ISBLANK($F$112:$F$116))</formula>
    </cfRule>
  </conditionalFormatting>
  <conditionalFormatting sqref="E159">
    <cfRule type="expression" dxfId="107" priority="33">
      <formula>+AND(ISBLANK($E$149),ISBLANK($E$152),ISBLANK($E$155:$E$156))</formula>
    </cfRule>
  </conditionalFormatting>
  <conditionalFormatting sqref="F159">
    <cfRule type="expression" dxfId="106" priority="34">
      <formula>+AND(ISBLANK($F$149),ISBLANK($F$152),ISBLANK($F$155:$F$156))</formula>
    </cfRule>
  </conditionalFormatting>
  <conditionalFormatting sqref="E181">
    <cfRule type="expression" dxfId="105" priority="35">
      <formula>+AND(ISBLANK($E$177),ISBLANK($E$180))</formula>
    </cfRule>
  </conditionalFormatting>
  <conditionalFormatting sqref="F181">
    <cfRule type="expression" dxfId="104" priority="36">
      <formula>+AND(ISBLANK($F$177),ISBLANK($F$180))</formula>
    </cfRule>
  </conditionalFormatting>
  <conditionalFormatting sqref="F188">
    <cfRule type="expression" dxfId="103" priority="37">
      <formula>+AND(ISBLANK($F$112),ISBLANK($F$113),ISBLANK($F$114),ISBLANK($F$115),ISBLANK($F$116))</formula>
    </cfRule>
  </conditionalFormatting>
  <conditionalFormatting sqref="E187">
    <cfRule type="expression" dxfId="102" priority="38">
      <formula>+AND(ISBLANK($E$177),ISBLANK($E$180),ISBLANK($E$183))</formula>
    </cfRule>
  </conditionalFormatting>
  <conditionalFormatting sqref="F187">
    <cfRule type="expression" dxfId="101" priority="39">
      <formula>+AND(ISBLANK($F$177),ISBLANK($F$180),ISBLANK($F$183))</formula>
    </cfRule>
  </conditionalFormatting>
  <conditionalFormatting sqref="E165">
    <cfRule type="expression" dxfId="100" priority="40">
      <formula>+AND(ISBLANK($E$149),ISBLANK($E$152),ISBLANK($E$155:$E$156),ISBLANK($E$161))</formula>
    </cfRule>
  </conditionalFormatting>
  <conditionalFormatting sqref="F165">
    <cfRule type="expression" dxfId="99" priority="41">
      <formula>+AND(ISBLANK($F$149),ISBLANK($F$152),ISBLANK($F$155:$F$156),ISBLANK($F$161))</formula>
    </cfRule>
  </conditionalFormatting>
  <conditionalFormatting sqref="E166">
    <cfRule type="expression" dxfId="98" priority="42">
      <formula>+ISBLANK($E$97)</formula>
    </cfRule>
  </conditionalFormatting>
  <conditionalFormatting sqref="F166">
    <cfRule type="expression" dxfId="97" priority="43">
      <formula>+ISBLANK($F$97)</formula>
    </cfRule>
  </conditionalFormatting>
  <conditionalFormatting sqref="B125:F125">
    <cfRule type="notContainsText" dxfId="96" priority="44" operator="notContains" text="Vyplňte, prosím, v listu Identifikace, zda uplatňujete dvousložkovou formu ceny."/>
  </conditionalFormatting>
  <conditionalFormatting sqref="E58">
    <cfRule type="expression" dxfId="95" priority="45">
      <formula>+ISBLANK($E$112)</formula>
    </cfRule>
  </conditionalFormatting>
  <conditionalFormatting sqref="F58">
    <cfRule type="expression" dxfId="94" priority="46">
      <formula>+ISBLANK($F$112)</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formula1>0</formula1>
      <formula2>0</formula2>
    </dataValidation>
    <dataValidation type="decimal" operator="lessThanOrEqual" allowBlank="1" showInputMessage="1" showErrorMessage="1" errorTitle="Chybná hodnota" error="V tomto řádku může hodnota menší nebo rovna nule._x000a_Prosím opravte. _x000a_" sqref="E64:F64 E94" xr:uid="{00000000-0002-0000-0100-000001000000}">
      <formula1>0</formula1>
      <formula2>0</formula2>
    </dataValidation>
    <dataValidation type="decimal" operator="lessThanOrEqual" allowBlank="1" showInputMessage="1" showErrorMessage="1" errorTitle="Chybná hodnota" error="V tomto řádku může hodnota menší nebo rovna nule._x000a_Prosím opravte." sqref="F94" xr:uid="{00000000-0002-0000-0100-000002000000}">
      <formula1>0</formula1>
      <formula2>0</formula2>
    </dataValidation>
    <dataValidation type="list" allowBlank="1" showInputMessage="1" showErrorMessage="1" sqref="D29:F29" xr:uid="{00000000-0002-0000-0100-000003000000}">
      <formula1>"Prosím vyberte.,Formulář A,Formulář B,Formulář C,Formulář D,Formulář E,Formulář F,Formulář G"</formula1>
      <formula2>0</formula2>
    </dataValidation>
    <dataValidation allowBlank="1" showInputMessage="1" showErrorMessage="1" promptTitle="Hodnota musí být minimálně 0" prompt="Hodnota na tomto řádku musí být minimálně 0._x000a_Je vypočtena vzorcem: _x000a_ř. VII.1 - ř. 4.1 - ř. 4.2._x000a_" sqref="F99" xr:uid="{00000000-0002-0000-0100-000004000000}">
      <formula1>0</formula1>
      <formula2>0</formula2>
    </dataValidation>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00000000-0002-0000-0100-000005000000}">
      <formula1>0</formula1>
      <formula2>0</formula2>
    </dataValidation>
  </dataValidations>
  <hyperlinks>
    <hyperlink ref="G23" location="Vysvětlivky!B8:E8" display="více zde" xr:uid="{00000000-0004-0000-0100-000000000000}"/>
    <hyperlink ref="G24" location="Vysvětlivky!B8:E8" display="více zde" xr:uid="{00000000-0004-0000-0100-000001000000}"/>
    <hyperlink ref="G25" location="Vysvětlivky!B9:E9" display="více zde" xr:uid="{00000000-0004-0000-0100-000002000000}"/>
    <hyperlink ref="G26" location="Vysvětlivky!B9:E9" display="více zde" xr:uid="{00000000-0004-0000-0100-000003000000}"/>
    <hyperlink ref="G27" location="Vysvětlivky!B10:E10" display="více zde" xr:uid="{00000000-0004-0000-0100-000004000000}"/>
    <hyperlink ref="G28" location="Vysvětlivky!B10:E10" display="více zde" xr:uid="{00000000-0004-0000-0100-000005000000}"/>
    <hyperlink ref="G29" location="Vysvětlivky!B11:E11" display="více zde" xr:uid="{00000000-0004-0000-0100-000006000000}"/>
    <hyperlink ref="G30" location="Vysvětlivky!B12:E12" display="více zde" xr:uid="{00000000-0004-0000-0100-000007000000}"/>
    <hyperlink ref="G33" location="Vysvětlivky!B13:E13" display="více zde" xr:uid="{00000000-0004-0000-0100-000008000000}"/>
    <hyperlink ref="G34" location="Vysvětlivky!B14:E14" display="více zde" xr:uid="{00000000-0004-0000-0100-000009000000}"/>
    <hyperlink ref="G35" location="Vysvětlivky!B15:E15" display="více zde" xr:uid="{00000000-0004-0000-0100-00000A000000}"/>
    <hyperlink ref="G36" location="Vysvětlivky!B17:E17" display="více zde" xr:uid="{00000000-0004-0000-0100-00000B000000}"/>
    <hyperlink ref="G43" location="Vysvětlivky!B21:E21" display="více zde" xr:uid="{00000000-0004-0000-0100-00000C000000}"/>
    <hyperlink ref="G44" location="Vysvětlivky!B22:E22" display="více zde" xr:uid="{00000000-0004-0000-0100-00000D000000}"/>
    <hyperlink ref="G45" location="Vysvětlivky!B23:E23" display="více zde" xr:uid="{00000000-0004-0000-0100-00000E000000}"/>
    <hyperlink ref="G46" location="Vysvětlivky!B24:E24" display="více zde" xr:uid="{00000000-0004-0000-0100-00000F000000}"/>
    <hyperlink ref="G47" location="Vysvětlivky!B25:E25" display="více zde" xr:uid="{00000000-0004-0000-0100-000010000000}"/>
    <hyperlink ref="G48" location="Vysvětlivky!B26:E26" display="více zde" xr:uid="{00000000-0004-0000-0100-000011000000}"/>
    <hyperlink ref="G49" location="Vysvětlivky!B27:E27" display="více zde" xr:uid="{00000000-0004-0000-0100-000012000000}"/>
    <hyperlink ref="G50" location="Vysvětlivky!B28:E28" display="více zde" xr:uid="{00000000-0004-0000-0100-000013000000}"/>
    <hyperlink ref="G51" location="Vysvětlivky!B29:E29" display="více zde" xr:uid="{00000000-0004-0000-0100-000014000000}"/>
    <hyperlink ref="G52" location="Vysvětlivky!B30:E30" display="více zde" xr:uid="{00000000-0004-0000-0100-000015000000}"/>
    <hyperlink ref="G53" location="Vysvětlivky!B31:E31" display="více zde" xr:uid="{00000000-0004-0000-0100-000016000000}"/>
    <hyperlink ref="G54" location="Vysvětlivky!B32:E32" display="více zde" xr:uid="{00000000-0004-0000-0100-000017000000}"/>
    <hyperlink ref="G55" location="Vysvětlivky!B33:E33" display="více zde" xr:uid="{00000000-0004-0000-0100-000018000000}"/>
    <hyperlink ref="G56" location="Vysvětlivky!B34:E34" display="více zde" xr:uid="{00000000-0004-0000-0100-000019000000}"/>
    <hyperlink ref="G57" location="Vysvětlivky!B35:E35" display="více zde" xr:uid="{00000000-0004-0000-0100-00001A000000}"/>
    <hyperlink ref="G58" location="Vysvětlivky!B36:E36" display="více zde" xr:uid="{00000000-0004-0000-0100-00001B000000}"/>
    <hyperlink ref="G59" location="Vysvětlivky!B37:E37" display="více zde" xr:uid="{00000000-0004-0000-0100-00001C000000}"/>
    <hyperlink ref="G60" location="Vysvětlivky!B38:E38" display="více zde" xr:uid="{00000000-0004-0000-0100-00001D000000}"/>
    <hyperlink ref="G61" location="Vysvětlivky!B39:E39" display="více zde" xr:uid="{00000000-0004-0000-0100-00001E000000}"/>
    <hyperlink ref="G62" location="Vysvětlivky!B40:E40" display="více zde" xr:uid="{00000000-0004-0000-0100-00001F000000}"/>
    <hyperlink ref="G63" location="Vysvětlivky!B41:E41" display="více zde" xr:uid="{00000000-0004-0000-0100-000020000000}"/>
    <hyperlink ref="G64" location="Vysvětlivky!B42:E42" display="více zde" xr:uid="{00000000-0004-0000-0100-000021000000}"/>
    <hyperlink ref="G65" location="Vysvětlivky!B43:E43" display="více zde" xr:uid="{00000000-0004-0000-0100-000022000000}"/>
    <hyperlink ref="G66" location="Vysvětlivky!B44:E44" display="více zde" xr:uid="{00000000-0004-0000-0100-000023000000}"/>
    <hyperlink ref="G67" location="Vysvětlivky!B45:E45" display="více zde" xr:uid="{00000000-0004-0000-0100-000024000000}"/>
    <hyperlink ref="G68" location="Vysvětlivky!B46:E46" display="více zde" xr:uid="{00000000-0004-0000-0100-000025000000}"/>
    <hyperlink ref="G70" location="Vysvětlivky!B47:E47" display="více zde" xr:uid="{00000000-0004-0000-0100-000026000000}"/>
    <hyperlink ref="G71" location="Vysvětlivky!B48:E48" display="více zde" xr:uid="{00000000-0004-0000-0100-000027000000}"/>
    <hyperlink ref="G72" location="Vysvětlivky!B49:E49" display="více zde" xr:uid="{00000000-0004-0000-0100-000028000000}"/>
    <hyperlink ref="G73" location="Vysvětlivky!B50:E50" display="více zde" xr:uid="{00000000-0004-0000-0100-000029000000}"/>
    <hyperlink ref="G74" location="Vysvětlivky!B51:E51" display="více zde" xr:uid="{00000000-0004-0000-0100-00002A000000}"/>
    <hyperlink ref="G75" location="Vysvětlivky!B52:E52" display="více zde" xr:uid="{00000000-0004-0000-0100-00002B000000}"/>
    <hyperlink ref="G76" location="Vysvětlivky!B53:E53" display="více zde" xr:uid="{00000000-0004-0000-0100-00002C000000}"/>
    <hyperlink ref="G77" location="Vysvětlivky!B54:E54" display="více zde" xr:uid="{00000000-0004-0000-0100-00002D000000}"/>
    <hyperlink ref="G78" location="Vysvětlivky!B55:E55" display="více zde" xr:uid="{00000000-0004-0000-0100-00002E000000}"/>
    <hyperlink ref="G92" location="Vysvětlivky!B61:E61" display="více zde" xr:uid="{00000000-0004-0000-0100-00002F000000}"/>
    <hyperlink ref="G93" location="Vysvětlivky!B62:E62" display="více zde" xr:uid="{00000000-0004-0000-0100-000030000000}"/>
    <hyperlink ref="G94" location="Vysvětlivky!B63:E63" display="více zde" xr:uid="{00000000-0004-0000-0100-000031000000}"/>
    <hyperlink ref="G95" location="Vysvětlivky!B64:E64" display="více zde" xr:uid="{00000000-0004-0000-0100-000032000000}"/>
    <hyperlink ref="G96" location="Vysvětlivky!B65:E65" display="více zde" xr:uid="{00000000-0004-0000-0100-000033000000}"/>
    <hyperlink ref="G97" location="Vysvětlivky!B66:E66" display="více zde" xr:uid="{00000000-0004-0000-0100-000034000000}"/>
    <hyperlink ref="G98" location="Vysvětlivky!B67:E67" display="více zde" xr:uid="{00000000-0004-0000-0100-000035000000}"/>
    <hyperlink ref="G99" location="Vysvětlivky!B68:E68" display="více zde" xr:uid="{00000000-0004-0000-0100-000036000000}"/>
    <hyperlink ref="G100" location="Vysvětlivky!B69:E69" display="více zde" xr:uid="{00000000-0004-0000-0100-000037000000}"/>
    <hyperlink ref="G101" location="Vysvětlivky!B70:E70" display="více zde" xr:uid="{00000000-0004-0000-0100-000038000000}"/>
    <hyperlink ref="G102" location="Vysvětlivky!B71:E71" display="více zde" xr:uid="{00000000-0004-0000-0100-000039000000}"/>
    <hyperlink ref="G103" location="Vysvětlivky!B72:E72" display="více zde" xr:uid="{00000000-0004-0000-0100-00003A000000}"/>
    <hyperlink ref="G104" location="Vysvětlivky!B73:E73" display="více zde" xr:uid="{00000000-0004-0000-0100-00003B000000}"/>
    <hyperlink ref="G105" location="Vysvětlivky!B74:E74" display="více zde" xr:uid="{00000000-0004-0000-0100-00003C000000}"/>
    <hyperlink ref="G112" location="Vysvětlivky!B83:E83" display="více zde" xr:uid="{00000000-0004-0000-0100-00003D000000}"/>
    <hyperlink ref="G113" location="Vysvětlivky!B84:E84" display="více zde" xr:uid="{00000000-0004-0000-0100-00003E000000}"/>
    <hyperlink ref="G114" location="Vysvětlivky!B85:E85" display="více zde" xr:uid="{00000000-0004-0000-0100-00003F000000}"/>
    <hyperlink ref="G115" location="Vysvětlivky!B86:E86" display="více zde" xr:uid="{00000000-0004-0000-0100-000040000000}"/>
    <hyperlink ref="G116" location="Vysvětlivky!B87:E87" display="více zde" xr:uid="{00000000-0004-0000-0100-000041000000}"/>
    <hyperlink ref="G117" location="Vysvětlivky!B88:E88" display="více zde" xr:uid="{00000000-0004-0000-0100-000042000000}"/>
    <hyperlink ref="G118" location="Vysvětlivky!B89:E89" display="více zde" xr:uid="{00000000-0004-0000-0100-000043000000}"/>
    <hyperlink ref="G119" location="Vysvětlivky!B90:E90" display="více zde" xr:uid="{00000000-0004-0000-0100-000044000000}"/>
    <hyperlink ref="G120" location="Vysvětlivky!B91:E91" display="více zde" xr:uid="{00000000-0004-0000-0100-000045000000}"/>
    <hyperlink ref="G121" location="Vysvětlivky!B92:E92" display="více zde" xr:uid="{00000000-0004-0000-0100-000046000000}"/>
    <hyperlink ref="G131" location="Vysvětlivky!B97:E97" display="více zde" xr:uid="{00000000-0004-0000-0100-000047000000}"/>
    <hyperlink ref="G132" location="Vysvětlivky!B98:E98" display="více zde" xr:uid="{00000000-0004-0000-0100-000048000000}"/>
    <hyperlink ref="G133" location="Vysvětlivky!B99:E99" display="více zde" xr:uid="{00000000-0004-0000-0100-000049000000}"/>
    <hyperlink ref="G134" location="Vysvětlivky!B100:E100" display="více zde" xr:uid="{00000000-0004-0000-0100-00004A000000}"/>
    <hyperlink ref="G135" location="Vysvětlivky!B101:E101" display="více zde" xr:uid="{00000000-0004-0000-0100-00004B000000}"/>
    <hyperlink ref="G136" location="Vysvětlivky!B102:E102" display="více zde" xr:uid="{00000000-0004-0000-0100-00004C000000}"/>
    <hyperlink ref="G137" location="Vysvětlivky!B103:E103" display="více zde" xr:uid="{00000000-0004-0000-0100-00004D000000}"/>
    <hyperlink ref="G138" location="Vysvětlivky!B104:E104" display="více zde" xr:uid="{00000000-0004-0000-0100-00004E000000}"/>
    <hyperlink ref="G149" location="Vysvětlivky!B108:E108" display="více zde" xr:uid="{00000000-0004-0000-0100-00004F000000}"/>
    <hyperlink ref="G150" location="Vysvětlivky!B109:E109" display="více zde" xr:uid="{00000000-0004-0000-0100-000050000000}"/>
    <hyperlink ref="G151" location="Vysvětlivky!B110:E110" display="více zde" xr:uid="{00000000-0004-0000-0100-000051000000}"/>
    <hyperlink ref="G152" location="Vysvětlivky!B111:E111" display="více zde" xr:uid="{00000000-0004-0000-0100-000052000000}"/>
    <hyperlink ref="G153" location="Vysvětlivky!B112:E112" display="více zde" xr:uid="{00000000-0004-0000-0100-000053000000}"/>
    <hyperlink ref="G154" location="Vysvětlivky!B113:E113" display="více zde" xr:uid="{00000000-0004-0000-0100-000054000000}"/>
    <hyperlink ref="G155" location="Vysvětlivky!B114:E114" display="více zde" xr:uid="{00000000-0004-0000-0100-000055000000}"/>
    <hyperlink ref="G156" location="Vysvětlivky!B115:E115" display="více zde" xr:uid="{00000000-0004-0000-0100-000056000000}"/>
    <hyperlink ref="G157" location="Vysvětlivky!B116:E116" display="více zde" xr:uid="{00000000-0004-0000-0100-000057000000}"/>
    <hyperlink ref="G158" location="Vysvětlivky!B117:E117" display="více zde" xr:uid="{00000000-0004-0000-0100-000058000000}"/>
    <hyperlink ref="G159" location="Vysvětlivky!B118:E118" display="více zde" xr:uid="{00000000-0004-0000-0100-000059000000}"/>
    <hyperlink ref="G161" location="Vysvětlivky!B119:E119" display="více zde" xr:uid="{00000000-0004-0000-0100-00005A000000}"/>
    <hyperlink ref="G162" location="Vysvětlivky!B120:E120" display="více zde" xr:uid="{00000000-0004-0000-0100-00005B000000}"/>
    <hyperlink ref="G163" location="Vysvětlivky!B121:E121" display="více zde" xr:uid="{00000000-0004-0000-0100-00005C000000}"/>
    <hyperlink ref="G165" location="Vysvětlivky!B122:E122" display="více zde" xr:uid="{00000000-0004-0000-0100-00005D000000}"/>
    <hyperlink ref="G166" location="Vysvětlivky!B123:E123" display="více zde" xr:uid="{00000000-0004-0000-0100-00005E000000}"/>
    <hyperlink ref="G177" location="Vysvětlivky!B127:E127" display="více zde" xr:uid="{00000000-0004-0000-0100-00005F000000}"/>
    <hyperlink ref="G178" location="Vysvětlivky!B128:E128" display="více zde" xr:uid="{00000000-0004-0000-0100-000060000000}"/>
    <hyperlink ref="G179" location="Vysvětlivky!B129:E129" display="více zde" xr:uid="{00000000-0004-0000-0100-000061000000}"/>
    <hyperlink ref="G180" location="Vysvětlivky!B130:E130" display="více zde" xr:uid="{00000000-0004-0000-0100-000062000000}"/>
    <hyperlink ref="G181" location="Vysvětlivky!B131:E131" display="více zde" xr:uid="{00000000-0004-0000-0100-000063000000}"/>
    <hyperlink ref="G183" location="Vysvětlivky!B132:E132" display="více zde" xr:uid="{00000000-0004-0000-0100-000064000000}"/>
    <hyperlink ref="G184" location="Vysvětlivky!B133:E133" display="více zde" xr:uid="{00000000-0004-0000-0100-000065000000}"/>
    <hyperlink ref="G185" location="Vysvětlivky!B134:E134" display="více zde" xr:uid="{00000000-0004-0000-0100-000066000000}"/>
    <hyperlink ref="G187" location="Vysvětlivky!B135:E135" display="více zde" xr:uid="{00000000-0004-0000-0100-000067000000}"/>
    <hyperlink ref="G188" location="Vysvětlivky!B136:E136" display="více zde" xr:uid="{00000000-0004-0000-0100-000068000000}"/>
    <hyperlink ref="D192" r:id="rId1" xr:uid="{00000000-0004-0000-0100-000069000000}"/>
  </hyperlinks>
  <printOptions horizontalCentered="1"/>
  <pageMargins left="0.15763888888888899" right="0.196527777777778" top="0.39374999999999999" bottom="0.43333333333333302" header="0.51180555555555496" footer="0.51180555555555496"/>
  <pageSetup paperSize="9" firstPageNumber="0" orientation="portrait" horizontalDpi="300" verticalDpi="300" r:id="rId2"/>
  <rowBreaks count="3" manualBreakCount="3">
    <brk id="68" max="16383" man="1"/>
    <brk id="106" max="16383" man="1"/>
    <brk id="1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8"/>
  <sheetViews>
    <sheetView showGridLines="0" topLeftCell="A85" zoomScaleNormal="100" workbookViewId="0"/>
  </sheetViews>
  <sheetFormatPr defaultRowHeight="16.5" x14ac:dyDescent="0.3"/>
  <cols>
    <col min="1" max="1" width="5.42578125" style="69"/>
    <col min="2" max="2" width="6.140625" style="26"/>
    <col min="3" max="3" width="51.5703125" style="69"/>
    <col min="4" max="4" width="15.42578125" style="69"/>
    <col min="5" max="6" width="16.140625" style="69"/>
    <col min="7" max="7" width="10.42578125" style="70"/>
    <col min="8" max="8" width="5.42578125" style="300"/>
    <col min="9" max="1025" width="0" style="69" hidden="1"/>
  </cols>
  <sheetData>
    <row r="1" spans="1:19" ht="16.350000000000001" customHeight="1" x14ac:dyDescent="0.3">
      <c r="A1" s="71"/>
      <c r="B1" s="72"/>
      <c r="C1" s="71"/>
      <c r="D1" s="71"/>
      <c r="E1" s="71"/>
      <c r="F1" s="71"/>
      <c r="G1" s="73"/>
      <c r="H1" s="74"/>
    </row>
    <row r="2" spans="1:19" ht="16.350000000000001" customHeight="1" x14ac:dyDescent="0.3">
      <c r="A2" s="71"/>
      <c r="B2" s="72"/>
      <c r="C2" s="71"/>
      <c r="D2" s="71"/>
      <c r="E2" s="71"/>
      <c r="F2" s="71"/>
      <c r="G2" s="73"/>
      <c r="H2" s="74"/>
    </row>
    <row r="3" spans="1:19" ht="16.350000000000001" customHeight="1" x14ac:dyDescent="0.3">
      <c r="A3" s="71"/>
      <c r="B3" s="72"/>
      <c r="C3" s="71"/>
      <c r="D3" s="71"/>
      <c r="E3" s="71"/>
      <c r="F3" s="71"/>
      <c r="G3" s="73"/>
      <c r="H3" s="74"/>
    </row>
    <row r="4" spans="1:19" ht="17.25" customHeight="1" x14ac:dyDescent="0.3">
      <c r="A4" s="71"/>
      <c r="B4" s="76" t="s">
        <v>0</v>
      </c>
      <c r="C4" s="77"/>
      <c r="D4" s="77"/>
      <c r="E4" s="77"/>
      <c r="F4" s="78"/>
      <c r="G4" s="73"/>
      <c r="H4" s="74"/>
    </row>
    <row r="5" spans="1:19" ht="67.5" customHeight="1" x14ac:dyDescent="0.3">
      <c r="A5" s="71"/>
      <c r="B5" s="630" t="s">
        <v>277</v>
      </c>
      <c r="C5" s="630"/>
      <c r="D5" s="630"/>
      <c r="E5" s="630"/>
      <c r="F5" s="630"/>
      <c r="G5" s="79"/>
      <c r="H5" s="74"/>
    </row>
    <row r="6" spans="1:19" ht="58.5" customHeight="1" x14ac:dyDescent="0.3">
      <c r="A6" s="71"/>
      <c r="B6" s="631" t="s">
        <v>278</v>
      </c>
      <c r="C6" s="631"/>
      <c r="D6" s="631"/>
      <c r="E6" s="631"/>
      <c r="F6" s="631"/>
      <c r="G6" s="81"/>
      <c r="H6" s="301"/>
      <c r="I6" s="83"/>
      <c r="J6" s="83"/>
      <c r="K6" s="83"/>
      <c r="L6" s="83"/>
      <c r="M6" s="83"/>
      <c r="N6" s="83"/>
      <c r="O6" s="83"/>
      <c r="P6" s="83"/>
      <c r="Q6" s="83"/>
      <c r="R6" s="83"/>
      <c r="S6" s="83"/>
    </row>
    <row r="7" spans="1:19" ht="17.25" customHeight="1" x14ac:dyDescent="0.3">
      <c r="A7" s="71"/>
      <c r="B7" s="632" t="s">
        <v>279</v>
      </c>
      <c r="C7" s="632"/>
      <c r="D7" s="632"/>
      <c r="E7" s="632"/>
      <c r="F7" s="632"/>
      <c r="G7" s="73"/>
      <c r="H7" s="74"/>
      <c r="I7" s="83"/>
      <c r="J7" s="83"/>
      <c r="K7" s="83"/>
      <c r="L7" s="83"/>
      <c r="M7" s="83"/>
      <c r="N7" s="83"/>
      <c r="O7" s="83"/>
      <c r="P7" s="83"/>
      <c r="Q7" s="83"/>
      <c r="R7" s="83"/>
      <c r="S7" s="83"/>
    </row>
    <row r="8" spans="1:19" ht="17.25" customHeight="1" x14ac:dyDescent="0.3">
      <c r="A8" s="71"/>
      <c r="B8" s="632" t="s">
        <v>33</v>
      </c>
      <c r="C8" s="632"/>
      <c r="D8" s="632"/>
      <c r="E8" s="632"/>
      <c r="F8" s="632"/>
      <c r="G8" s="73"/>
      <c r="H8" s="74"/>
      <c r="I8" s="83"/>
      <c r="J8" s="83"/>
      <c r="K8" s="83"/>
      <c r="L8" s="83"/>
      <c r="M8" s="83"/>
      <c r="N8" s="83"/>
      <c r="O8" s="83"/>
      <c r="P8" s="83"/>
      <c r="Q8" s="83"/>
      <c r="R8" s="83"/>
      <c r="S8" s="83"/>
    </row>
    <row r="9" spans="1:19" ht="17.25" customHeight="1" x14ac:dyDescent="0.3">
      <c r="A9" s="71"/>
      <c r="B9" s="632" t="s">
        <v>34</v>
      </c>
      <c r="C9" s="632"/>
      <c r="D9" s="632"/>
      <c r="E9" s="632"/>
      <c r="F9" s="632"/>
      <c r="G9" s="73"/>
      <c r="H9" s="74"/>
      <c r="I9" s="83"/>
      <c r="J9" s="83"/>
      <c r="K9" s="83"/>
      <c r="L9" s="83"/>
      <c r="M9" s="83"/>
      <c r="N9" s="83"/>
      <c r="O9" s="83"/>
      <c r="P9" s="83"/>
      <c r="Q9" s="83"/>
      <c r="R9" s="83"/>
      <c r="S9" s="83"/>
    </row>
    <row r="10" spans="1:19" ht="42" customHeight="1" x14ac:dyDescent="0.3">
      <c r="A10" s="71"/>
      <c r="B10" s="632" t="s">
        <v>35</v>
      </c>
      <c r="C10" s="632"/>
      <c r="D10" s="632"/>
      <c r="E10" s="632"/>
      <c r="F10" s="632"/>
      <c r="G10" s="79"/>
      <c r="H10" s="74"/>
      <c r="I10" s="83"/>
      <c r="J10" s="83"/>
      <c r="K10" s="83"/>
      <c r="L10" s="83"/>
      <c r="M10" s="83"/>
      <c r="N10" s="83"/>
      <c r="O10" s="83"/>
      <c r="P10" s="83"/>
      <c r="Q10" s="83"/>
      <c r="R10" s="83"/>
      <c r="S10" s="83"/>
    </row>
    <row r="11" spans="1:19" ht="17.25" customHeight="1" x14ac:dyDescent="0.3">
      <c r="A11" s="71"/>
      <c r="B11" s="632" t="s">
        <v>36</v>
      </c>
      <c r="C11" s="632"/>
      <c r="D11" s="632"/>
      <c r="E11" s="632"/>
      <c r="F11" s="632"/>
      <c r="G11" s="73"/>
      <c r="H11" s="74"/>
      <c r="I11" s="83"/>
      <c r="J11" s="83"/>
      <c r="K11" s="83"/>
      <c r="L11" s="83"/>
      <c r="M11" s="83"/>
      <c r="N11" s="83"/>
      <c r="O11" s="83"/>
      <c r="P11" s="83"/>
      <c r="Q11" s="83"/>
      <c r="R11" s="83"/>
      <c r="S11" s="83"/>
    </row>
    <row r="12" spans="1:19" ht="17.25" customHeight="1" x14ac:dyDescent="0.3">
      <c r="A12" s="71"/>
      <c r="B12" s="632" t="s">
        <v>37</v>
      </c>
      <c r="C12" s="632"/>
      <c r="D12" s="632"/>
      <c r="E12" s="632"/>
      <c r="F12" s="632"/>
      <c r="G12" s="81"/>
      <c r="H12" s="301"/>
      <c r="I12" s="84"/>
      <c r="J12" s="84"/>
      <c r="K12" s="84"/>
      <c r="L12" s="84"/>
      <c r="M12" s="84"/>
      <c r="N12" s="84"/>
      <c r="O12" s="84"/>
      <c r="P12" s="84"/>
      <c r="Q12" s="84"/>
      <c r="R12" s="84"/>
      <c r="S12" s="84"/>
    </row>
    <row r="13" spans="1:19" ht="73.5" customHeight="1" x14ac:dyDescent="0.3">
      <c r="A13" s="71"/>
      <c r="B13" s="630" t="s">
        <v>280</v>
      </c>
      <c r="C13" s="630"/>
      <c r="D13" s="630"/>
      <c r="E13" s="630"/>
      <c r="F13" s="630"/>
      <c r="G13" s="81"/>
      <c r="H13" s="301"/>
      <c r="I13" s="84"/>
      <c r="J13" s="84"/>
      <c r="K13" s="84"/>
      <c r="L13" s="84"/>
      <c r="M13" s="84"/>
      <c r="N13" s="84"/>
      <c r="O13" s="84"/>
      <c r="P13" s="84"/>
      <c r="Q13" s="84"/>
      <c r="R13" s="84"/>
      <c r="S13" s="84"/>
    </row>
    <row r="14" spans="1:19" ht="42" customHeight="1" x14ac:dyDescent="0.3">
      <c r="A14" s="71"/>
      <c r="B14" s="669" t="s">
        <v>281</v>
      </c>
      <c r="C14" s="669"/>
      <c r="D14" s="669"/>
      <c r="E14" s="669"/>
      <c r="F14" s="669"/>
      <c r="G14" s="81"/>
      <c r="H14" s="301"/>
      <c r="I14" s="84"/>
      <c r="J14" s="84"/>
      <c r="K14" s="84"/>
      <c r="L14" s="84"/>
      <c r="M14" s="84"/>
      <c r="N14" s="84"/>
      <c r="O14" s="84"/>
      <c r="P14" s="84"/>
      <c r="Q14" s="84"/>
      <c r="R14" s="84"/>
      <c r="S14" s="84"/>
    </row>
    <row r="15" spans="1:19" ht="17.25" customHeight="1" x14ac:dyDescent="0.3">
      <c r="A15" s="71"/>
      <c r="B15" s="670" t="s">
        <v>282</v>
      </c>
      <c r="C15" s="670"/>
      <c r="D15" s="670"/>
      <c r="E15" s="670"/>
      <c r="F15" s="670"/>
      <c r="G15" s="81"/>
      <c r="H15" s="301"/>
      <c r="I15" s="84"/>
      <c r="J15" s="84"/>
      <c r="K15" s="84"/>
      <c r="L15" s="84"/>
      <c r="M15" s="84"/>
      <c r="N15" s="84"/>
      <c r="O15" s="84"/>
      <c r="P15" s="84"/>
      <c r="Q15" s="84"/>
      <c r="R15" s="84"/>
      <c r="S15" s="84"/>
    </row>
    <row r="16" spans="1:19" ht="16.350000000000001" customHeight="1" x14ac:dyDescent="0.3">
      <c r="A16" s="71"/>
      <c r="B16" s="71"/>
      <c r="C16" s="85"/>
      <c r="D16" s="85"/>
      <c r="E16" s="85"/>
      <c r="F16" s="85"/>
      <c r="G16" s="81"/>
      <c r="H16" s="301"/>
      <c r="I16" s="84"/>
      <c r="J16" s="84"/>
      <c r="K16" s="84"/>
      <c r="L16" s="84"/>
      <c r="M16" s="84"/>
      <c r="N16" s="84"/>
      <c r="O16" s="84"/>
      <c r="P16" s="84"/>
      <c r="Q16" s="84"/>
      <c r="R16" s="84"/>
      <c r="S16" s="84"/>
    </row>
    <row r="17" spans="1:8" ht="16.350000000000001" customHeight="1" x14ac:dyDescent="0.3">
      <c r="A17" s="71"/>
      <c r="B17" s="86" t="s">
        <v>12</v>
      </c>
      <c r="C17" s="71"/>
      <c r="D17" s="71"/>
      <c r="E17" s="71"/>
      <c r="F17" s="71"/>
      <c r="G17" s="73"/>
      <c r="H17" s="74"/>
    </row>
    <row r="18" spans="1:8" ht="16.350000000000001" customHeight="1" x14ac:dyDescent="0.3">
      <c r="A18" s="71"/>
      <c r="B18" s="24"/>
      <c r="C18" s="71" t="s">
        <v>38</v>
      </c>
      <c r="D18" s="71"/>
      <c r="E18" s="71"/>
      <c r="F18" s="71"/>
      <c r="G18" s="73"/>
      <c r="H18" s="74"/>
    </row>
    <row r="19" spans="1:8" ht="16.350000000000001" customHeight="1" x14ac:dyDescent="0.3">
      <c r="A19" s="71"/>
      <c r="B19" s="88"/>
      <c r="C19" s="71" t="s">
        <v>39</v>
      </c>
      <c r="D19" s="71"/>
      <c r="E19" s="71"/>
      <c r="F19" s="71"/>
      <c r="G19" s="73"/>
      <c r="H19" s="74"/>
    </row>
    <row r="20" spans="1:8" ht="16.350000000000001" customHeight="1" x14ac:dyDescent="0.3">
      <c r="A20" s="71"/>
      <c r="B20" s="72"/>
      <c r="C20" s="71"/>
      <c r="D20" s="89"/>
      <c r="E20" s="71"/>
      <c r="F20" s="90" t="s">
        <v>40</v>
      </c>
      <c r="G20" s="73"/>
      <c r="H20" s="74"/>
    </row>
    <row r="21" spans="1:8" ht="57" customHeight="1" x14ac:dyDescent="0.3">
      <c r="A21" s="71"/>
      <c r="B21" s="634" t="s">
        <v>41</v>
      </c>
      <c r="C21" s="634"/>
      <c r="D21" s="634"/>
      <c r="E21" s="634"/>
      <c r="F21" s="634"/>
      <c r="G21" s="73"/>
      <c r="H21" s="277"/>
    </row>
    <row r="22" spans="1:8" ht="15.95" customHeight="1" x14ac:dyDescent="0.3">
      <c r="A22" s="71"/>
      <c r="B22" s="92"/>
      <c r="C22" s="302" t="s">
        <v>42</v>
      </c>
      <c r="D22" s="671" t="s">
        <v>283</v>
      </c>
      <c r="E22" s="671"/>
      <c r="F22" s="94"/>
      <c r="G22" s="79"/>
      <c r="H22" s="277"/>
    </row>
    <row r="23" spans="1:8" ht="16.350000000000001" customHeight="1" x14ac:dyDescent="0.3">
      <c r="A23" s="71"/>
      <c r="B23" s="303"/>
      <c r="C23" s="302" t="s">
        <v>284</v>
      </c>
      <c r="D23" s="672" t="s">
        <v>283</v>
      </c>
      <c r="E23" s="672"/>
      <c r="F23" s="304"/>
      <c r="G23" s="73"/>
      <c r="H23" s="74"/>
    </row>
    <row r="24" spans="1:8" ht="8.25" customHeight="1" x14ac:dyDescent="0.3">
      <c r="A24" s="71"/>
      <c r="B24" s="305"/>
      <c r="C24" s="306"/>
      <c r="D24" s="307"/>
      <c r="E24" s="308"/>
      <c r="F24" s="309"/>
      <c r="G24" s="73"/>
      <c r="H24" s="74"/>
    </row>
    <row r="25" spans="1:8" ht="16.350000000000001" customHeight="1" x14ac:dyDescent="0.3">
      <c r="A25" s="71"/>
      <c r="B25" s="100"/>
      <c r="C25" s="310"/>
      <c r="D25" s="310"/>
      <c r="E25" s="100"/>
      <c r="F25" s="100"/>
      <c r="G25" s="73"/>
      <c r="H25" s="74"/>
    </row>
    <row r="26" spans="1:8" ht="16.350000000000001" customHeight="1" x14ac:dyDescent="0.3">
      <c r="A26" s="71"/>
      <c r="B26" s="101" t="s">
        <v>44</v>
      </c>
      <c r="C26" s="71"/>
      <c r="D26" s="71"/>
      <c r="E26" s="71"/>
      <c r="F26" s="71"/>
      <c r="G26" s="73"/>
      <c r="H26" s="74"/>
    </row>
    <row r="27" spans="1:8" ht="18" customHeight="1" x14ac:dyDescent="0.3">
      <c r="A27" s="71"/>
      <c r="B27" s="636" t="s">
        <v>45</v>
      </c>
      <c r="C27" s="103" t="s">
        <v>46</v>
      </c>
      <c r="D27" s="67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Sušice</v>
      </c>
      <c r="E27" s="673"/>
      <c r="F27" s="673"/>
      <c r="G27" s="104" t="s">
        <v>47</v>
      </c>
      <c r="H27" s="74"/>
    </row>
    <row r="28" spans="1:8" ht="18" customHeight="1" x14ac:dyDescent="0.3">
      <c r="A28" s="71"/>
      <c r="B28" s="636"/>
      <c r="C28" s="103" t="s">
        <v>48</v>
      </c>
      <c r="D28" s="640">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636606</v>
      </c>
      <c r="E28" s="640"/>
      <c r="F28" s="640"/>
      <c r="G28" s="104" t="s">
        <v>47</v>
      </c>
      <c r="H28" s="74"/>
    </row>
    <row r="29" spans="1:8" ht="18" customHeight="1" x14ac:dyDescent="0.3">
      <c r="A29" s="71"/>
      <c r="B29" s="636" t="s">
        <v>49</v>
      </c>
      <c r="C29" s="103" t="s">
        <v>50</v>
      </c>
      <c r="D29" s="640"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Sušice</v>
      </c>
      <c r="E29" s="640"/>
      <c r="F29" s="640"/>
      <c r="G29" s="104" t="s">
        <v>47</v>
      </c>
      <c r="H29" s="74"/>
    </row>
    <row r="30" spans="1:8" ht="18" customHeight="1" x14ac:dyDescent="0.3">
      <c r="A30" s="71"/>
      <c r="B30" s="636"/>
      <c r="C30" s="103" t="s">
        <v>51</v>
      </c>
      <c r="D30" s="640">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636606</v>
      </c>
      <c r="E30" s="640"/>
      <c r="F30" s="640"/>
      <c r="G30" s="104" t="s">
        <v>47</v>
      </c>
      <c r="H30" s="74"/>
    </row>
    <row r="31" spans="1:8" ht="18" customHeight="1" x14ac:dyDescent="0.3">
      <c r="A31" s="71"/>
      <c r="B31" s="636" t="s">
        <v>52</v>
      </c>
      <c r="C31" s="103" t="s">
        <v>53</v>
      </c>
      <c r="D31" s="639" t="str">
        <f>+IF(AND(ISBLANK(Identifikace!D31),ISBLANK(Identifikace!N31)),"Vyplňte, prosím, údaje v listu Identifikace.","viz list Identifikace")</f>
        <v>viz list Identifikace</v>
      </c>
      <c r="E31" s="639"/>
      <c r="F31" s="639"/>
      <c r="G31" s="104" t="s">
        <v>47</v>
      </c>
      <c r="H31" s="74"/>
    </row>
    <row r="32" spans="1:8" ht="18" customHeight="1" x14ac:dyDescent="0.3">
      <c r="A32" s="71"/>
      <c r="B32" s="636"/>
      <c r="C32" s="103" t="s">
        <v>54</v>
      </c>
      <c r="D32" s="640" t="str">
        <f>+IF(AND(ISBLANK(Identifikace!F31),ISBLANK(Identifikace!P31)),"Vyplňte, prosím, údaje v listu Identifikace.","viz list Identifikace")</f>
        <v>viz list Identifikace</v>
      </c>
      <c r="E32" s="640"/>
      <c r="F32" s="640"/>
      <c r="G32" s="104" t="s">
        <v>47</v>
      </c>
      <c r="H32" s="74"/>
    </row>
    <row r="33" spans="1:9" ht="18" customHeight="1" x14ac:dyDescent="0.3">
      <c r="A33" s="71"/>
      <c r="B33" s="105" t="s">
        <v>55</v>
      </c>
      <c r="C33" s="103" t="s">
        <v>56</v>
      </c>
      <c r="D33" s="641" t="s">
        <v>57</v>
      </c>
      <c r="E33" s="641"/>
      <c r="F33" s="641"/>
      <c r="G33" s="104" t="s">
        <v>47</v>
      </c>
      <c r="H33" s="74"/>
    </row>
    <row r="34" spans="1:9" ht="18" customHeight="1" x14ac:dyDescent="0.3">
      <c r="A34" s="71"/>
      <c r="B34" s="105" t="s">
        <v>58</v>
      </c>
      <c r="C34" s="103" t="s">
        <v>59</v>
      </c>
      <c r="D34" s="642"/>
      <c r="E34" s="642"/>
      <c r="F34" s="642"/>
      <c r="G34" s="104" t="s">
        <v>47</v>
      </c>
      <c r="H34" s="74"/>
    </row>
    <row r="35" spans="1:9" ht="16.350000000000001" customHeight="1" x14ac:dyDescent="0.3">
      <c r="A35" s="71"/>
      <c r="B35" s="71"/>
      <c r="C35" s="71"/>
      <c r="D35" s="71"/>
      <c r="E35" s="71"/>
      <c r="F35" s="71"/>
      <c r="G35" s="73"/>
      <c r="H35" s="74"/>
    </row>
    <row r="36" spans="1:9" ht="16.350000000000001" customHeight="1" x14ac:dyDescent="0.3">
      <c r="A36" s="71"/>
      <c r="B36" s="105"/>
      <c r="C36" s="106"/>
      <c r="D36" s="107"/>
      <c r="E36" s="108" t="s">
        <v>60</v>
      </c>
      <c r="F36" s="109" t="s">
        <v>61</v>
      </c>
      <c r="G36" s="73"/>
      <c r="H36" s="74"/>
    </row>
    <row r="37" spans="1:9" ht="24" customHeight="1" x14ac:dyDescent="0.3">
      <c r="A37" s="71"/>
      <c r="B37" s="105" t="s">
        <v>62</v>
      </c>
      <c r="C37" s="103" t="s">
        <v>63</v>
      </c>
      <c r="D37" s="107"/>
      <c r="E37" s="110" t="str">
        <f>+IF(ISBLANK(Identifikace!I31),"Vyplňte, prosím, v listu Identifikace","viz list Identifikace")</f>
        <v>viz list Identifikace</v>
      </c>
      <c r="F37" s="111" t="str">
        <f>+IF(ISBLANK(Identifikace!S31),"Vyplňte, prosím, v listu Identifikace","viz list Identifikace")</f>
        <v>viz list Identifikace</v>
      </c>
      <c r="G37" s="104" t="s">
        <v>47</v>
      </c>
      <c r="H37" s="74"/>
    </row>
    <row r="38" spans="1:9" ht="24" customHeight="1" x14ac:dyDescent="0.3">
      <c r="A38" s="71"/>
      <c r="B38" s="105" t="s">
        <v>64</v>
      </c>
      <c r="C38" s="643" t="s">
        <v>65</v>
      </c>
      <c r="D38" s="643"/>
      <c r="E38" s="112"/>
      <c r="F38" s="113"/>
      <c r="G38" s="104" t="s">
        <v>47</v>
      </c>
      <c r="H38" s="74"/>
    </row>
    <row r="39" spans="1:9" ht="24" customHeight="1" x14ac:dyDescent="0.3">
      <c r="A39" s="71"/>
      <c r="B39" s="105" t="s">
        <v>66</v>
      </c>
      <c r="C39" s="643" t="s">
        <v>67</v>
      </c>
      <c r="D39" s="643"/>
      <c r="E39" s="114"/>
      <c r="F39" s="115"/>
      <c r="G39" s="104" t="s">
        <v>47</v>
      </c>
      <c r="H39" s="74"/>
    </row>
    <row r="40" spans="1:9" ht="24" customHeight="1" x14ac:dyDescent="0.3">
      <c r="A40" s="71"/>
      <c r="B40" s="105" t="s">
        <v>68</v>
      </c>
      <c r="C40" s="643" t="s">
        <v>69</v>
      </c>
      <c r="D40" s="643"/>
      <c r="E40" s="116"/>
      <c r="F40" s="117"/>
      <c r="G40" s="104" t="s">
        <v>47</v>
      </c>
      <c r="H40" s="74"/>
    </row>
    <row r="41" spans="1:9" ht="16.350000000000001" customHeight="1" x14ac:dyDescent="0.3">
      <c r="A41" s="71"/>
      <c r="B41" s="118"/>
      <c r="C41" s="71"/>
      <c r="D41" s="71"/>
      <c r="E41" s="71"/>
      <c r="F41" s="71"/>
      <c r="G41" s="73"/>
      <c r="H41" s="74"/>
    </row>
    <row r="42" spans="1:9" ht="16.350000000000001" customHeight="1" x14ac:dyDescent="0.3">
      <c r="A42" s="71"/>
      <c r="B42" s="644" t="s">
        <v>70</v>
      </c>
      <c r="C42" s="644"/>
      <c r="D42" s="644"/>
      <c r="E42" s="644"/>
      <c r="F42" s="644"/>
      <c r="G42" s="73"/>
      <c r="H42" s="74"/>
    </row>
    <row r="43" spans="1:9" ht="16.350000000000001" customHeight="1" x14ac:dyDescent="0.3">
      <c r="A43" s="71"/>
      <c r="B43" s="645" t="s">
        <v>71</v>
      </c>
      <c r="C43" s="646" t="s">
        <v>72</v>
      </c>
      <c r="D43" s="647" t="s">
        <v>73</v>
      </c>
      <c r="E43" s="119" t="s">
        <v>60</v>
      </c>
      <c r="F43" s="120" t="s">
        <v>61</v>
      </c>
      <c r="G43" s="73"/>
      <c r="H43" s="74"/>
    </row>
    <row r="44" spans="1:9" ht="16.350000000000001" customHeight="1" x14ac:dyDescent="0.3">
      <c r="A44" s="71"/>
      <c r="B44" s="645"/>
      <c r="C44" s="646"/>
      <c r="D44" s="647"/>
      <c r="E44" s="121" t="s">
        <v>238</v>
      </c>
      <c r="F44" s="122" t="s">
        <v>238</v>
      </c>
      <c r="G44" s="73"/>
      <c r="H44" s="74"/>
    </row>
    <row r="45" spans="1:9" ht="16.350000000000001" customHeight="1" x14ac:dyDescent="0.3">
      <c r="A45" s="71"/>
      <c r="B45" s="645"/>
      <c r="C45" s="646"/>
      <c r="D45" s="647"/>
      <c r="E45" s="121" t="s">
        <v>74</v>
      </c>
      <c r="F45" s="122" t="s">
        <v>74</v>
      </c>
      <c r="G45" s="73"/>
      <c r="H45" s="74"/>
    </row>
    <row r="46" spans="1:9" s="127" customFormat="1" ht="16.350000000000001" customHeight="1" x14ac:dyDescent="0.3">
      <c r="A46" s="123"/>
      <c r="B46" s="124">
        <v>1</v>
      </c>
      <c r="C46" s="125">
        <v>2</v>
      </c>
      <c r="D46" s="125" t="s">
        <v>75</v>
      </c>
      <c r="E46" s="125">
        <v>3</v>
      </c>
      <c r="F46" s="126">
        <v>4</v>
      </c>
      <c r="G46" s="73"/>
      <c r="H46" s="74"/>
      <c r="I46" s="69"/>
    </row>
    <row r="47" spans="1:9" ht="16.350000000000001" customHeight="1" x14ac:dyDescent="0.3">
      <c r="A47" s="71"/>
      <c r="B47" s="128" t="s">
        <v>76</v>
      </c>
      <c r="C47" s="129" t="s">
        <v>77</v>
      </c>
      <c r="D47" s="130" t="s">
        <v>78</v>
      </c>
      <c r="E47" s="131">
        <f>+E48+E49+E50+E51</f>
        <v>0</v>
      </c>
      <c r="F47" s="132">
        <f>+F48+F49+F50+F51</f>
        <v>0</v>
      </c>
      <c r="G47" s="104" t="s">
        <v>47</v>
      </c>
      <c r="H47" s="74"/>
    </row>
    <row r="48" spans="1:9" ht="16.350000000000001" customHeight="1" x14ac:dyDescent="0.3">
      <c r="A48" s="71"/>
      <c r="B48" s="133" t="s">
        <v>79</v>
      </c>
      <c r="C48" s="134" t="s">
        <v>80</v>
      </c>
      <c r="D48" s="135" t="s">
        <v>78</v>
      </c>
      <c r="E48" s="136"/>
      <c r="F48" s="137"/>
      <c r="G48" s="104" t="s">
        <v>47</v>
      </c>
      <c r="H48" s="74"/>
    </row>
    <row r="49" spans="1:8" ht="16.350000000000001" customHeight="1" x14ac:dyDescent="0.3">
      <c r="A49" s="71"/>
      <c r="B49" s="133" t="s">
        <v>81</v>
      </c>
      <c r="C49" s="134" t="s">
        <v>82</v>
      </c>
      <c r="D49" s="135" t="s">
        <v>78</v>
      </c>
      <c r="E49" s="136"/>
      <c r="F49" s="137"/>
      <c r="G49" s="104" t="s">
        <v>47</v>
      </c>
      <c r="H49" s="74"/>
    </row>
    <row r="50" spans="1:8" ht="16.350000000000001" customHeight="1" x14ac:dyDescent="0.3">
      <c r="A50" s="71"/>
      <c r="B50" s="133" t="s">
        <v>83</v>
      </c>
      <c r="C50" s="134" t="s">
        <v>84</v>
      </c>
      <c r="D50" s="135" t="s">
        <v>78</v>
      </c>
      <c r="E50" s="136"/>
      <c r="F50" s="137"/>
      <c r="G50" s="104" t="s">
        <v>47</v>
      </c>
      <c r="H50" s="74"/>
    </row>
    <row r="51" spans="1:8" ht="16.350000000000001" customHeight="1" x14ac:dyDescent="0.3">
      <c r="A51" s="71"/>
      <c r="B51" s="138" t="s">
        <v>85</v>
      </c>
      <c r="C51" s="139" t="s">
        <v>86</v>
      </c>
      <c r="D51" s="140" t="s">
        <v>78</v>
      </c>
      <c r="E51" s="141"/>
      <c r="F51" s="142"/>
      <c r="G51" s="104" t="s">
        <v>47</v>
      </c>
      <c r="H51" s="74"/>
    </row>
    <row r="52" spans="1:8" ht="16.350000000000001" customHeight="1" x14ac:dyDescent="0.3">
      <c r="A52" s="71"/>
      <c r="B52" s="128" t="s">
        <v>87</v>
      </c>
      <c r="C52" s="129" t="s">
        <v>88</v>
      </c>
      <c r="D52" s="130" t="s">
        <v>78</v>
      </c>
      <c r="E52" s="131">
        <f>+E53+E54</f>
        <v>0</v>
      </c>
      <c r="F52" s="132">
        <f>+F53+F54</f>
        <v>0</v>
      </c>
      <c r="G52" s="104" t="s">
        <v>47</v>
      </c>
      <c r="H52" s="74"/>
    </row>
    <row r="53" spans="1:8" ht="16.350000000000001" customHeight="1" x14ac:dyDescent="0.3">
      <c r="A53" s="71"/>
      <c r="B53" s="133" t="s">
        <v>89</v>
      </c>
      <c r="C53" s="134" t="s">
        <v>90</v>
      </c>
      <c r="D53" s="135" t="s">
        <v>78</v>
      </c>
      <c r="E53" s="136"/>
      <c r="F53" s="137"/>
      <c r="G53" s="104" t="s">
        <v>47</v>
      </c>
      <c r="H53" s="74"/>
    </row>
    <row r="54" spans="1:8" ht="16.350000000000001" customHeight="1" x14ac:dyDescent="0.3">
      <c r="A54" s="71"/>
      <c r="B54" s="138" t="s">
        <v>91</v>
      </c>
      <c r="C54" s="139" t="s">
        <v>92</v>
      </c>
      <c r="D54" s="140" t="s">
        <v>78</v>
      </c>
      <c r="E54" s="141"/>
      <c r="F54" s="142"/>
      <c r="G54" s="104" t="s">
        <v>47</v>
      </c>
      <c r="H54" s="74"/>
    </row>
    <row r="55" spans="1:8" ht="16.350000000000001" customHeight="1" x14ac:dyDescent="0.3">
      <c r="A55" s="71"/>
      <c r="B55" s="128" t="s">
        <v>93</v>
      </c>
      <c r="C55" s="129" t="s">
        <v>94</v>
      </c>
      <c r="D55" s="130" t="s">
        <v>78</v>
      </c>
      <c r="E55" s="131">
        <f>+E56+E57</f>
        <v>0</v>
      </c>
      <c r="F55" s="132">
        <f>+F56+F57</f>
        <v>0</v>
      </c>
      <c r="G55" s="104" t="s">
        <v>47</v>
      </c>
      <c r="H55" s="74"/>
    </row>
    <row r="56" spans="1:8" ht="16.350000000000001" customHeight="1" x14ac:dyDescent="0.3">
      <c r="A56" s="71"/>
      <c r="B56" s="133" t="s">
        <v>95</v>
      </c>
      <c r="C56" s="134" t="s">
        <v>96</v>
      </c>
      <c r="D56" s="135" t="s">
        <v>78</v>
      </c>
      <c r="E56" s="136"/>
      <c r="F56" s="137"/>
      <c r="G56" s="104" t="s">
        <v>47</v>
      </c>
      <c r="H56" s="74"/>
    </row>
    <row r="57" spans="1:8" ht="16.350000000000001" customHeight="1" x14ac:dyDescent="0.3">
      <c r="A57" s="71"/>
      <c r="B57" s="138" t="s">
        <v>97</v>
      </c>
      <c r="C57" s="139" t="s">
        <v>98</v>
      </c>
      <c r="D57" s="140" t="s">
        <v>78</v>
      </c>
      <c r="E57" s="141"/>
      <c r="F57" s="142"/>
      <c r="G57" s="104" t="s">
        <v>47</v>
      </c>
      <c r="H57" s="74"/>
    </row>
    <row r="58" spans="1:8" ht="16.350000000000001" customHeight="1" x14ac:dyDescent="0.3">
      <c r="A58" s="71"/>
      <c r="B58" s="128" t="s">
        <v>99</v>
      </c>
      <c r="C58" s="129" t="s">
        <v>100</v>
      </c>
      <c r="D58" s="130" t="s">
        <v>78</v>
      </c>
      <c r="E58" s="131">
        <f>+E59+E60+E61+SUMIF(E62,"&gt;=0",E62)</f>
        <v>0</v>
      </c>
      <c r="F58" s="132">
        <f>+F59+F60+F61+SUMIF(F62,"&gt;=0",F62)</f>
        <v>0</v>
      </c>
      <c r="G58" s="104" t="s">
        <v>47</v>
      </c>
      <c r="H58" s="74"/>
    </row>
    <row r="59" spans="1:8" ht="16.350000000000001" customHeight="1" x14ac:dyDescent="0.3">
      <c r="A59" s="71"/>
      <c r="B59" s="133" t="s">
        <v>101</v>
      </c>
      <c r="C59" s="134" t="s">
        <v>102</v>
      </c>
      <c r="D59" s="135" t="s">
        <v>78</v>
      </c>
      <c r="E59" s="136"/>
      <c r="F59" s="137"/>
      <c r="G59" s="104" t="s">
        <v>47</v>
      </c>
      <c r="H59" s="74"/>
    </row>
    <row r="60" spans="1:8" ht="16.350000000000001" customHeight="1" x14ac:dyDescent="0.3">
      <c r="A60" s="71"/>
      <c r="B60" s="133" t="s">
        <v>103</v>
      </c>
      <c r="C60" s="143" t="s">
        <v>104</v>
      </c>
      <c r="D60" s="135" t="s">
        <v>78</v>
      </c>
      <c r="E60" s="136"/>
      <c r="F60" s="137"/>
      <c r="G60" s="104" t="s">
        <v>47</v>
      </c>
      <c r="H60" s="74"/>
    </row>
    <row r="61" spans="1:8" ht="16.350000000000001" customHeight="1" x14ac:dyDescent="0.3">
      <c r="A61" s="71"/>
      <c r="B61" s="133" t="s">
        <v>105</v>
      </c>
      <c r="C61" s="134" t="s">
        <v>106</v>
      </c>
      <c r="D61" s="135" t="s">
        <v>78</v>
      </c>
      <c r="E61" s="136"/>
      <c r="F61" s="137"/>
      <c r="G61" s="104" t="s">
        <v>47</v>
      </c>
      <c r="H61" s="74"/>
    </row>
    <row r="62" spans="1:8" ht="16.350000000000001" customHeight="1" x14ac:dyDescent="0.3">
      <c r="A62" s="71"/>
      <c r="B62" s="138" t="s">
        <v>107</v>
      </c>
      <c r="C62" s="144" t="s">
        <v>108</v>
      </c>
      <c r="D62" s="140" t="s">
        <v>78</v>
      </c>
      <c r="E62" s="145">
        <f>+E116</f>
        <v>0</v>
      </c>
      <c r="F62" s="146">
        <f>+F116</f>
        <v>0</v>
      </c>
      <c r="G62" s="104" t="s">
        <v>47</v>
      </c>
      <c r="H62" s="74"/>
    </row>
    <row r="63" spans="1:8" ht="16.350000000000001" customHeight="1" x14ac:dyDescent="0.3">
      <c r="A63" s="71"/>
      <c r="B63" s="128" t="s">
        <v>109</v>
      </c>
      <c r="C63" s="129" t="s">
        <v>110</v>
      </c>
      <c r="D63" s="130" t="s">
        <v>78</v>
      </c>
      <c r="E63" s="131">
        <f>+E64+E65+E66</f>
        <v>0</v>
      </c>
      <c r="F63" s="132">
        <f>+F64+F65+F66</f>
        <v>0</v>
      </c>
      <c r="G63" s="104" t="s">
        <v>47</v>
      </c>
      <c r="H63" s="74"/>
    </row>
    <row r="64" spans="1:8" ht="16.350000000000001" customHeight="1" x14ac:dyDescent="0.3">
      <c r="A64" s="71"/>
      <c r="B64" s="133" t="s">
        <v>111</v>
      </c>
      <c r="C64" s="134" t="s">
        <v>112</v>
      </c>
      <c r="D64" s="135" t="s">
        <v>78</v>
      </c>
      <c r="E64" s="136"/>
      <c r="F64" s="137"/>
      <c r="G64" s="104" t="s">
        <v>47</v>
      </c>
      <c r="H64" s="74"/>
    </row>
    <row r="65" spans="1:8" ht="16.350000000000001" customHeight="1" x14ac:dyDescent="0.3">
      <c r="A65" s="71"/>
      <c r="B65" s="133" t="s">
        <v>113</v>
      </c>
      <c r="C65" s="134" t="s">
        <v>114</v>
      </c>
      <c r="D65" s="135" t="s">
        <v>78</v>
      </c>
      <c r="E65" s="136"/>
      <c r="F65" s="137"/>
      <c r="G65" s="104" t="s">
        <v>47</v>
      </c>
      <c r="H65" s="74"/>
    </row>
    <row r="66" spans="1:8" ht="16.350000000000001" customHeight="1" x14ac:dyDescent="0.3">
      <c r="A66" s="71"/>
      <c r="B66" s="138" t="s">
        <v>115</v>
      </c>
      <c r="C66" s="139" t="s">
        <v>116</v>
      </c>
      <c r="D66" s="140" t="s">
        <v>78</v>
      </c>
      <c r="E66" s="141"/>
      <c r="F66" s="142"/>
      <c r="G66" s="104" t="s">
        <v>47</v>
      </c>
      <c r="H66" s="74"/>
    </row>
    <row r="67" spans="1:8" ht="16.350000000000001" customHeight="1" x14ac:dyDescent="0.3">
      <c r="A67" s="71"/>
      <c r="B67" s="147" t="s">
        <v>117</v>
      </c>
      <c r="C67" s="103" t="s">
        <v>118</v>
      </c>
      <c r="D67" s="148" t="s">
        <v>78</v>
      </c>
      <c r="E67" s="149"/>
      <c r="F67" s="150"/>
      <c r="G67" s="104" t="s">
        <v>47</v>
      </c>
      <c r="H67" s="74"/>
    </row>
    <row r="68" spans="1:8" ht="16.350000000000001" customHeight="1" x14ac:dyDescent="0.3">
      <c r="A68" s="71"/>
      <c r="B68" s="147" t="s">
        <v>119</v>
      </c>
      <c r="C68" s="103" t="s">
        <v>120</v>
      </c>
      <c r="D68" s="148" t="s">
        <v>78</v>
      </c>
      <c r="E68" s="151"/>
      <c r="F68" s="152"/>
      <c r="G68" s="104" t="s">
        <v>47</v>
      </c>
      <c r="H68" s="74"/>
    </row>
    <row r="69" spans="1:8" ht="16.350000000000001" customHeight="1" x14ac:dyDescent="0.3">
      <c r="A69" s="71"/>
      <c r="B69" s="153" t="s">
        <v>121</v>
      </c>
      <c r="C69" s="154" t="s">
        <v>122</v>
      </c>
      <c r="D69" s="155" t="s">
        <v>78</v>
      </c>
      <c r="E69" s="156"/>
      <c r="F69" s="157"/>
      <c r="G69" s="104" t="s">
        <v>47</v>
      </c>
      <c r="H69" s="74"/>
    </row>
    <row r="70" spans="1:8" ht="16.350000000000001" customHeight="1" x14ac:dyDescent="0.3">
      <c r="A70" s="71"/>
      <c r="B70" s="147" t="s">
        <v>123</v>
      </c>
      <c r="C70" s="158" t="s">
        <v>124</v>
      </c>
      <c r="D70" s="159" t="s">
        <v>78</v>
      </c>
      <c r="E70" s="149"/>
      <c r="F70" s="150"/>
      <c r="G70" s="104" t="s">
        <v>47</v>
      </c>
      <c r="H70" s="74"/>
    </row>
    <row r="71" spans="1:8" ht="16.350000000000001" customHeight="1" x14ac:dyDescent="0.3">
      <c r="A71" s="71"/>
      <c r="B71" s="138" t="s">
        <v>125</v>
      </c>
      <c r="C71" s="139" t="s">
        <v>126</v>
      </c>
      <c r="D71" s="140" t="s">
        <v>78</v>
      </c>
      <c r="E71" s="141"/>
      <c r="F71" s="142"/>
      <c r="G71" s="104" t="s">
        <v>47</v>
      </c>
      <c r="H71" s="74"/>
    </row>
    <row r="72" spans="1:8" ht="16.350000000000001" customHeight="1" x14ac:dyDescent="0.3">
      <c r="A72" s="71"/>
      <c r="B72" s="160" t="s">
        <v>127</v>
      </c>
      <c r="C72" s="161" t="s">
        <v>128</v>
      </c>
      <c r="D72" s="162" t="s">
        <v>78</v>
      </c>
      <c r="E72" s="311">
        <f>+E47+E52+E55+E58+E67+E68+E69+E70+E63</f>
        <v>0</v>
      </c>
      <c r="F72" s="312">
        <f>+F47+F52+F55+F58+F67+F68+F69+F70+F63</f>
        <v>0</v>
      </c>
      <c r="G72" s="104" t="s">
        <v>47</v>
      </c>
      <c r="H72" s="74"/>
    </row>
    <row r="73" spans="1:8" s="69" customFormat="1" ht="16.350000000000001" customHeight="1" x14ac:dyDescent="0.3">
      <c r="A73" s="71"/>
      <c r="B73" s="165"/>
      <c r="C73" s="166"/>
      <c r="D73" s="167"/>
      <c r="E73" s="166"/>
      <c r="F73" s="166"/>
      <c r="G73" s="73"/>
      <c r="H73" s="74"/>
    </row>
    <row r="74" spans="1:8" ht="16.350000000000001" customHeight="1" x14ac:dyDescent="0.3">
      <c r="A74" s="71"/>
      <c r="B74" s="168" t="s">
        <v>129</v>
      </c>
      <c r="C74" s="169" t="s">
        <v>130</v>
      </c>
      <c r="D74" s="170" t="s">
        <v>131</v>
      </c>
      <c r="E74" s="171"/>
      <c r="F74" s="172"/>
      <c r="G74" s="104" t="s">
        <v>47</v>
      </c>
      <c r="H74" s="74"/>
    </row>
    <row r="75" spans="1:8" ht="16.350000000000001" customHeight="1" x14ac:dyDescent="0.3">
      <c r="A75" s="71"/>
      <c r="B75" s="173" t="s">
        <v>132</v>
      </c>
      <c r="C75" s="174" t="s">
        <v>133</v>
      </c>
      <c r="D75" s="175" t="s">
        <v>134</v>
      </c>
      <c r="E75" s="136"/>
      <c r="F75" s="176" t="s">
        <v>135</v>
      </c>
      <c r="G75" s="104" t="s">
        <v>47</v>
      </c>
      <c r="H75" s="313"/>
    </row>
    <row r="76" spans="1:8" ht="16.350000000000001" customHeight="1" x14ac:dyDescent="0.3">
      <c r="A76" s="71"/>
      <c r="B76" s="173" t="s">
        <v>136</v>
      </c>
      <c r="C76" s="178" t="s">
        <v>137</v>
      </c>
      <c r="D76" s="175" t="s">
        <v>134</v>
      </c>
      <c r="E76" s="136"/>
      <c r="F76" s="176" t="s">
        <v>135</v>
      </c>
      <c r="G76" s="104" t="s">
        <v>47</v>
      </c>
      <c r="H76" s="74"/>
    </row>
    <row r="77" spans="1:8" ht="16.350000000000001" customHeight="1" x14ac:dyDescent="0.3">
      <c r="A77" s="71"/>
      <c r="B77" s="173" t="s">
        <v>138</v>
      </c>
      <c r="C77" s="174" t="s">
        <v>139</v>
      </c>
      <c r="D77" s="175" t="s">
        <v>134</v>
      </c>
      <c r="E77" s="179" t="s">
        <v>135</v>
      </c>
      <c r="F77" s="137"/>
      <c r="G77" s="104" t="s">
        <v>47</v>
      </c>
      <c r="H77" s="79"/>
    </row>
    <row r="78" spans="1:8" ht="16.350000000000001" customHeight="1" x14ac:dyDescent="0.3">
      <c r="A78" s="71"/>
      <c r="B78" s="173" t="s">
        <v>140</v>
      </c>
      <c r="C78" s="178" t="s">
        <v>141</v>
      </c>
      <c r="D78" s="175" t="s">
        <v>134</v>
      </c>
      <c r="E78" s="179" t="s">
        <v>135</v>
      </c>
      <c r="F78" s="137"/>
      <c r="G78" s="104" t="s">
        <v>47</v>
      </c>
      <c r="H78" s="74"/>
    </row>
    <row r="79" spans="1:8" ht="16.350000000000001" customHeight="1" x14ac:dyDescent="0.3">
      <c r="A79" s="71"/>
      <c r="B79" s="173" t="s">
        <v>142</v>
      </c>
      <c r="C79" s="174" t="s">
        <v>143</v>
      </c>
      <c r="D79" s="175" t="s">
        <v>134</v>
      </c>
      <c r="E79" s="179" t="s">
        <v>135</v>
      </c>
      <c r="F79" s="137"/>
      <c r="G79" s="104" t="s">
        <v>47</v>
      </c>
      <c r="H79" s="79"/>
    </row>
    <row r="80" spans="1:8" ht="16.350000000000001" customHeight="1" x14ac:dyDescent="0.3">
      <c r="A80" s="71"/>
      <c r="B80" s="173" t="s">
        <v>144</v>
      </c>
      <c r="C80" s="174" t="s">
        <v>145</v>
      </c>
      <c r="D80" s="175" t="s">
        <v>134</v>
      </c>
      <c r="E80" s="179" t="s">
        <v>135</v>
      </c>
      <c r="F80" s="137"/>
      <c r="G80" s="104" t="s">
        <v>47</v>
      </c>
      <c r="H80" s="74"/>
    </row>
    <row r="81" spans="1:8" ht="16.350000000000001" customHeight="1" x14ac:dyDescent="0.3">
      <c r="A81" s="71"/>
      <c r="B81" s="173" t="s">
        <v>146</v>
      </c>
      <c r="C81" s="174" t="s">
        <v>147</v>
      </c>
      <c r="D81" s="175" t="s">
        <v>134</v>
      </c>
      <c r="E81" s="151"/>
      <c r="F81" s="137"/>
      <c r="G81" s="104" t="s">
        <v>47</v>
      </c>
      <c r="H81" s="79"/>
    </row>
    <row r="82" spans="1:8" ht="16.350000000000001" customHeight="1" x14ac:dyDescent="0.3">
      <c r="A82" s="71"/>
      <c r="B82" s="181" t="s">
        <v>148</v>
      </c>
      <c r="C82" s="182" t="s">
        <v>149</v>
      </c>
      <c r="D82" s="183" t="s">
        <v>134</v>
      </c>
      <c r="E82" s="141"/>
      <c r="F82" s="157"/>
      <c r="G82" s="104" t="s">
        <v>47</v>
      </c>
      <c r="H82" s="74"/>
    </row>
    <row r="83" spans="1:8" ht="16.350000000000001" customHeight="1" x14ac:dyDescent="0.3">
      <c r="A83" s="71"/>
      <c r="B83" s="86"/>
      <c r="C83" s="71"/>
      <c r="D83" s="71"/>
      <c r="E83" s="71"/>
      <c r="F83" s="71"/>
      <c r="G83" s="104"/>
      <c r="H83" s="74"/>
    </row>
    <row r="84" spans="1:8" ht="16.350000000000001" customHeight="1" x14ac:dyDescent="0.3">
      <c r="A84" s="71"/>
      <c r="B84" s="86" t="s">
        <v>150</v>
      </c>
      <c r="C84" s="71"/>
      <c r="D84" s="71"/>
      <c r="E84" s="71"/>
      <c r="F84" s="71"/>
      <c r="G84" s="73"/>
      <c r="H84" s="74"/>
    </row>
    <row r="85" spans="1:8" ht="16.350000000000001" customHeight="1" x14ac:dyDescent="0.3">
      <c r="A85" s="71"/>
      <c r="B85" s="184" t="s">
        <v>151</v>
      </c>
      <c r="C85" s="185"/>
      <c r="D85" s="71"/>
      <c r="E85" s="71"/>
      <c r="F85" s="71"/>
      <c r="G85" s="73"/>
      <c r="H85" s="74"/>
    </row>
    <row r="86" spans="1:8" ht="16.350000000000001" customHeight="1" x14ac:dyDescent="0.3">
      <c r="A86" s="71"/>
      <c r="B86" s="184" t="s">
        <v>152</v>
      </c>
      <c r="C86" s="71"/>
      <c r="D86" s="71"/>
      <c r="E86" s="71"/>
      <c r="F86" s="71"/>
      <c r="G86" s="186"/>
      <c r="H86" s="74"/>
    </row>
    <row r="87" spans="1:8" ht="16.350000000000001" customHeight="1" x14ac:dyDescent="0.3">
      <c r="A87" s="71"/>
      <c r="B87" s="184" t="s">
        <v>153</v>
      </c>
      <c r="C87" s="71"/>
      <c r="D87" s="71"/>
      <c r="E87" s="71"/>
      <c r="F87" s="71"/>
      <c r="G87" s="73"/>
      <c r="H87" s="74"/>
    </row>
    <row r="88" spans="1:8" ht="16.350000000000001" customHeight="1" x14ac:dyDescent="0.3">
      <c r="A88" s="71"/>
      <c r="B88" s="184" t="s">
        <v>154</v>
      </c>
      <c r="C88" s="71"/>
      <c r="D88" s="71"/>
      <c r="E88" s="71"/>
      <c r="F88" s="71"/>
      <c r="G88" s="73"/>
      <c r="H88" s="74"/>
    </row>
    <row r="89" spans="1:8" ht="16.350000000000001" customHeight="1" x14ac:dyDescent="0.3">
      <c r="A89" s="71"/>
      <c r="B89" s="184" t="s">
        <v>155</v>
      </c>
      <c r="C89" s="71"/>
      <c r="D89" s="71"/>
      <c r="E89" s="71"/>
      <c r="F89" s="71"/>
      <c r="G89" s="73"/>
      <c r="H89" s="74"/>
    </row>
    <row r="90" spans="1:8" ht="16.350000000000001" customHeight="1" x14ac:dyDescent="0.3">
      <c r="A90" s="71"/>
      <c r="B90" s="185"/>
      <c r="C90" s="71"/>
      <c r="D90" s="71"/>
      <c r="E90" s="71"/>
      <c r="F90" s="71"/>
      <c r="G90" s="73"/>
      <c r="H90" s="74"/>
    </row>
    <row r="91" spans="1:8" ht="16.350000000000001" customHeight="1" x14ac:dyDescent="0.3">
      <c r="A91" s="71"/>
      <c r="B91" s="101" t="s">
        <v>156</v>
      </c>
      <c r="C91" s="71"/>
      <c r="D91" s="71"/>
      <c r="E91" s="71"/>
      <c r="F91" s="71"/>
      <c r="G91" s="73"/>
      <c r="H91" s="74"/>
    </row>
    <row r="92" spans="1:8" ht="53.25" customHeight="1" x14ac:dyDescent="0.3">
      <c r="A92" s="71"/>
      <c r="B92" s="648" t="s">
        <v>157</v>
      </c>
      <c r="C92" s="648"/>
      <c r="D92" s="648"/>
      <c r="E92" s="648"/>
      <c r="F92" s="648"/>
      <c r="G92" s="187"/>
      <c r="H92" s="314"/>
    </row>
    <row r="93" spans="1:8" ht="16.350000000000001" customHeight="1" x14ac:dyDescent="0.3">
      <c r="A93" s="71"/>
      <c r="B93" s="649"/>
      <c r="C93" s="646" t="s">
        <v>158</v>
      </c>
      <c r="D93" s="646" t="s">
        <v>159</v>
      </c>
      <c r="E93" s="119" t="s">
        <v>60</v>
      </c>
      <c r="F93" s="120" t="s">
        <v>61</v>
      </c>
      <c r="G93" s="650"/>
      <c r="H93" s="74"/>
    </row>
    <row r="94" spans="1:8" ht="16.350000000000001" customHeight="1" x14ac:dyDescent="0.3">
      <c r="A94" s="71"/>
      <c r="B94" s="649"/>
      <c r="C94" s="646"/>
      <c r="D94" s="646"/>
      <c r="E94" s="121" t="s">
        <v>74</v>
      </c>
      <c r="F94" s="122" t="s">
        <v>74</v>
      </c>
      <c r="G94" s="650"/>
      <c r="H94" s="74"/>
    </row>
    <row r="95" spans="1:8" ht="16.350000000000001" customHeight="1" x14ac:dyDescent="0.3">
      <c r="A95" s="71"/>
      <c r="B95" s="188">
        <v>1</v>
      </c>
      <c r="C95" s="189">
        <v>2</v>
      </c>
      <c r="D95" s="189" t="s">
        <v>75</v>
      </c>
      <c r="E95" s="190" t="s">
        <v>160</v>
      </c>
      <c r="F95" s="191" t="s">
        <v>161</v>
      </c>
      <c r="G95" s="650"/>
      <c r="H95" s="74"/>
    </row>
    <row r="96" spans="1:8" ht="16.350000000000001" customHeight="1" x14ac:dyDescent="0.3">
      <c r="A96" s="71"/>
      <c r="B96" s="192" t="s">
        <v>162</v>
      </c>
      <c r="C96" s="193" t="s">
        <v>163</v>
      </c>
      <c r="D96" s="194" t="s">
        <v>164</v>
      </c>
      <c r="E96" s="131" t="str">
        <f>+IFERROR(+IF(E75&lt;&gt;0,E72/E75,IF(E82&lt;&gt;0,E72/E82,E72/E81)),"  ")</f>
        <v xml:space="preserve">  </v>
      </c>
      <c r="F96" s="132" t="str">
        <f>IFERROR(IF((F77+F79)&lt;&gt;0,F72/(F77+F79),IF(F81&lt;&gt;0,F72/F81,F72/F82)),"  ")</f>
        <v xml:space="preserve">  </v>
      </c>
      <c r="G96" s="104" t="s">
        <v>47</v>
      </c>
      <c r="H96" s="74"/>
    </row>
    <row r="97" spans="1:8" ht="16.350000000000001" customHeight="1" x14ac:dyDescent="0.3">
      <c r="A97" s="71"/>
      <c r="B97" s="173" t="s">
        <v>165</v>
      </c>
      <c r="C97" s="195" t="s">
        <v>166</v>
      </c>
      <c r="D97" s="175" t="s">
        <v>78</v>
      </c>
      <c r="E97" s="196">
        <f>IFERROR(+E98+E99,0)</f>
        <v>0</v>
      </c>
      <c r="F97" s="197">
        <f>IFERROR(+F98+F99,0)</f>
        <v>0</v>
      </c>
      <c r="G97" s="104" t="s">
        <v>47</v>
      </c>
      <c r="H97" s="74"/>
    </row>
    <row r="98" spans="1:8" ht="28.5" x14ac:dyDescent="0.3">
      <c r="A98" s="71"/>
      <c r="B98" s="199" t="s">
        <v>167</v>
      </c>
      <c r="C98" s="174" t="s">
        <v>168</v>
      </c>
      <c r="D98" s="175" t="s">
        <v>78</v>
      </c>
      <c r="E98" s="136"/>
      <c r="F98" s="137"/>
      <c r="G98" s="104" t="s">
        <v>47</v>
      </c>
      <c r="H98" s="74"/>
    </row>
    <row r="99" spans="1:8" ht="28.5" x14ac:dyDescent="0.3">
      <c r="A99" s="71"/>
      <c r="B99" s="199" t="s">
        <v>169</v>
      </c>
      <c r="C99" s="174" t="s">
        <v>170</v>
      </c>
      <c r="D99" s="175" t="s">
        <v>78</v>
      </c>
      <c r="E99" s="136"/>
      <c r="F99" s="137"/>
      <c r="G99" s="104" t="s">
        <v>47</v>
      </c>
      <c r="H99" s="74"/>
    </row>
    <row r="100" spans="1:8" ht="16.350000000000001" customHeight="1" x14ac:dyDescent="0.3">
      <c r="A100" s="71"/>
      <c r="B100" s="173" t="s">
        <v>171</v>
      </c>
      <c r="C100" s="195" t="s">
        <v>172</v>
      </c>
      <c r="D100" s="175" t="s">
        <v>78</v>
      </c>
      <c r="E100" s="196">
        <f>IFERROR(+E72+E97,0)</f>
        <v>0</v>
      </c>
      <c r="F100" s="197">
        <f>IFERROR(+F72+F97,0)</f>
        <v>0</v>
      </c>
      <c r="G100" s="104" t="s">
        <v>47</v>
      </c>
      <c r="H100" s="74"/>
    </row>
    <row r="101" spans="1:8" x14ac:dyDescent="0.3">
      <c r="A101" s="71"/>
      <c r="B101" s="173" t="s">
        <v>173</v>
      </c>
      <c r="C101" s="174" t="s">
        <v>174</v>
      </c>
      <c r="D101" s="175" t="s">
        <v>78</v>
      </c>
      <c r="E101" s="136"/>
      <c r="F101" s="137"/>
      <c r="G101" s="104" t="s">
        <v>47</v>
      </c>
      <c r="H101" s="74"/>
    </row>
    <row r="102" spans="1:8" ht="28.5" x14ac:dyDescent="0.3">
      <c r="A102" s="71"/>
      <c r="B102" s="173" t="s">
        <v>175</v>
      </c>
      <c r="C102" s="200" t="s">
        <v>285</v>
      </c>
      <c r="D102" s="175" t="s">
        <v>177</v>
      </c>
      <c r="E102" s="201" t="str">
        <f>IFERROR(+(E101/E100)*100," ")</f>
        <v xml:space="preserve"> </v>
      </c>
      <c r="F102" s="202" t="str">
        <f>IFERROR(+(F101/F100)*100," ")</f>
        <v xml:space="preserve"> </v>
      </c>
      <c r="G102" s="104" t="s">
        <v>47</v>
      </c>
      <c r="H102" s="74"/>
    </row>
    <row r="103" spans="1:8" ht="16.350000000000001" customHeight="1" x14ac:dyDescent="0.3">
      <c r="A103" s="71"/>
      <c r="B103" s="173" t="s">
        <v>178</v>
      </c>
      <c r="C103" s="195" t="s">
        <v>179</v>
      </c>
      <c r="D103" s="175" t="s">
        <v>78</v>
      </c>
      <c r="E103" s="203">
        <f>+IF(E39-E59-E60&gt;=0,E39-E59-E60,"0,000000")</f>
        <v>0</v>
      </c>
      <c r="F103" s="204">
        <f>+IF(F39-F59-F60&gt;=0,F39-F59-F60,"0,000000")</f>
        <v>0</v>
      </c>
      <c r="G103" s="104" t="s">
        <v>47</v>
      </c>
      <c r="H103" s="74"/>
    </row>
    <row r="104" spans="1:8" ht="16.350000000000001" customHeight="1" x14ac:dyDescent="0.3">
      <c r="A104" s="71"/>
      <c r="B104" s="173" t="s">
        <v>180</v>
      </c>
      <c r="C104" s="174" t="s">
        <v>181</v>
      </c>
      <c r="D104" s="175" t="s">
        <v>78</v>
      </c>
      <c r="E104" s="206">
        <f>IFERROR(+E101-E103," ")</f>
        <v>0</v>
      </c>
      <c r="F104" s="197">
        <f>IFERROR(+F101-F103," ")</f>
        <v>0</v>
      </c>
      <c r="G104" s="104" t="s">
        <v>47</v>
      </c>
      <c r="H104" s="74"/>
    </row>
    <row r="105" spans="1:8" ht="16.350000000000001" customHeight="1" x14ac:dyDescent="0.3">
      <c r="A105" s="71"/>
      <c r="B105" s="173" t="s">
        <v>182</v>
      </c>
      <c r="C105" s="174" t="s">
        <v>183</v>
      </c>
      <c r="D105" s="175" t="s">
        <v>78</v>
      </c>
      <c r="E105" s="196">
        <f>IFERROR(+E100+E101," ")</f>
        <v>0</v>
      </c>
      <c r="F105" s="197">
        <f>IFERROR(+F100+F101," ")</f>
        <v>0</v>
      </c>
      <c r="G105" s="104" t="s">
        <v>47</v>
      </c>
      <c r="H105" s="74"/>
    </row>
    <row r="106" spans="1:8" ht="16.350000000000001" customHeight="1" x14ac:dyDescent="0.3">
      <c r="A106" s="71"/>
      <c r="B106" s="207" t="s">
        <v>184</v>
      </c>
      <c r="C106" s="174" t="s">
        <v>185</v>
      </c>
      <c r="D106" s="175" t="s">
        <v>134</v>
      </c>
      <c r="E106" s="136">
        <f>+IF(E75&lt;&gt;0,E75,IF(E82&lt;&gt;0,E82,E81))</f>
        <v>0</v>
      </c>
      <c r="F106" s="137">
        <f>+IF((F77+F79)&lt;&gt;0,F77+F79,IF(F81&lt;&gt;0,F81,F82))</f>
        <v>0</v>
      </c>
      <c r="G106" s="104" t="s">
        <v>47</v>
      </c>
      <c r="H106" s="74"/>
    </row>
    <row r="107" spans="1:8" ht="16.350000000000001" customHeight="1" x14ac:dyDescent="0.3">
      <c r="A107" s="71"/>
      <c r="B107" s="173" t="s">
        <v>186</v>
      </c>
      <c r="C107" s="174" t="s">
        <v>187</v>
      </c>
      <c r="D107" s="175" t="s">
        <v>164</v>
      </c>
      <c r="E107" s="201" t="str">
        <f>IFERROR(FLOOR(+E105/E106,0.01)," ")</f>
        <v xml:space="preserve"> </v>
      </c>
      <c r="F107" s="202" t="str">
        <f>IFERROR(FLOOR(+F105/F106,0.01)," ")</f>
        <v xml:space="preserve"> </v>
      </c>
      <c r="G107" s="104" t="s">
        <v>47</v>
      </c>
      <c r="H107" s="74"/>
    </row>
    <row r="108" spans="1:8" ht="16.350000000000001" customHeight="1" x14ac:dyDescent="0.3">
      <c r="A108" s="71"/>
      <c r="B108" s="173" t="s">
        <v>188</v>
      </c>
      <c r="C108" s="174" t="s">
        <v>189</v>
      </c>
      <c r="D108" s="175" t="s">
        <v>164</v>
      </c>
      <c r="E108" s="209"/>
      <c r="F108" s="210"/>
      <c r="G108" s="104" t="s">
        <v>47</v>
      </c>
      <c r="H108" s="74"/>
    </row>
    <row r="109" spans="1:8" ht="16.350000000000001" customHeight="1" x14ac:dyDescent="0.3">
      <c r="A109" s="71"/>
      <c r="B109" s="181" t="s">
        <v>190</v>
      </c>
      <c r="C109" s="182" t="s">
        <v>191</v>
      </c>
      <c r="D109" s="183" t="s">
        <v>164</v>
      </c>
      <c r="E109" s="211" t="str">
        <f>IFERROR(FLOOR(+IF((E59+E60)&lt;E38,(E72-E59-E60-E62+E38+E123)/E106,(E72-E116+E123)/E106),0.01)," ")</f>
        <v xml:space="preserve"> </v>
      </c>
      <c r="F109" s="212" t="str">
        <f>IFERROR(FLOOR(+IF((F59+F60)&lt;F38,(F72-F59-F60-F62+F38+F123)/F106,(F72-F116+F123)/F106),0.01)," ")</f>
        <v xml:space="preserve"> </v>
      </c>
      <c r="G109" s="104" t="s">
        <v>47</v>
      </c>
      <c r="H109" s="74"/>
    </row>
    <row r="110" spans="1:8" ht="16.350000000000001" customHeight="1" x14ac:dyDescent="0.3">
      <c r="A110" s="71"/>
      <c r="B110" s="165"/>
      <c r="C110" s="166"/>
      <c r="D110" s="167"/>
      <c r="E110" s="166"/>
      <c r="F110" s="166"/>
      <c r="G110" s="213"/>
      <c r="H110" s="315"/>
    </row>
    <row r="111" spans="1:8" ht="16.350000000000001" customHeight="1" x14ac:dyDescent="0.3">
      <c r="A111" s="71"/>
      <c r="B111" s="101" t="s">
        <v>192</v>
      </c>
      <c r="C111" s="71"/>
      <c r="D111" s="71"/>
      <c r="E111" s="71"/>
      <c r="F111" s="71"/>
      <c r="G111" s="79" t="s">
        <v>193</v>
      </c>
      <c r="H111" s="74"/>
    </row>
    <row r="112" spans="1:8" ht="53.25" customHeight="1" x14ac:dyDescent="0.3">
      <c r="A112" s="71"/>
      <c r="B112" s="648" t="s">
        <v>194</v>
      </c>
      <c r="C112" s="648"/>
      <c r="D112" s="648"/>
      <c r="E112" s="648"/>
      <c r="F112" s="648"/>
      <c r="G112" s="73"/>
      <c r="H112" s="74"/>
    </row>
    <row r="113" spans="1:8" ht="16.350000000000001" customHeight="1" x14ac:dyDescent="0.3">
      <c r="A113" s="71"/>
      <c r="B113" s="651" t="s">
        <v>71</v>
      </c>
      <c r="C113" s="652" t="s">
        <v>195</v>
      </c>
      <c r="D113" s="652" t="s">
        <v>196</v>
      </c>
      <c r="E113" s="119" t="s">
        <v>60</v>
      </c>
      <c r="F113" s="120" t="s">
        <v>61</v>
      </c>
      <c r="G113" s="73"/>
      <c r="H113" s="74"/>
    </row>
    <row r="114" spans="1:8" ht="28.5" x14ac:dyDescent="0.3">
      <c r="A114" s="71"/>
      <c r="B114" s="651"/>
      <c r="C114" s="652"/>
      <c r="D114" s="652"/>
      <c r="E114" s="214" t="s">
        <v>286</v>
      </c>
      <c r="F114" s="215" t="s">
        <v>286</v>
      </c>
      <c r="G114" s="73"/>
      <c r="H114" s="74"/>
    </row>
    <row r="115" spans="1:8" ht="16.350000000000001" customHeight="1" x14ac:dyDescent="0.3">
      <c r="A115" s="71"/>
      <c r="B115" s="216">
        <v>1</v>
      </c>
      <c r="C115" s="217">
        <v>2</v>
      </c>
      <c r="D115" s="217" t="s">
        <v>75</v>
      </c>
      <c r="E115" s="217">
        <v>3</v>
      </c>
      <c r="F115" s="218">
        <v>4</v>
      </c>
      <c r="G115" s="79"/>
      <c r="H115" s="74"/>
    </row>
    <row r="116" spans="1:8" ht="27.95" customHeight="1" x14ac:dyDescent="0.3">
      <c r="A116" s="71"/>
      <c r="B116" s="219" t="s">
        <v>107</v>
      </c>
      <c r="C116" s="169" t="s">
        <v>198</v>
      </c>
      <c r="D116" s="170" t="s">
        <v>78</v>
      </c>
      <c r="E116" s="220"/>
      <c r="F116" s="221"/>
      <c r="G116" s="104" t="s">
        <v>47</v>
      </c>
      <c r="H116" s="74"/>
    </row>
    <row r="117" spans="1:8" ht="28.5" x14ac:dyDescent="0.3">
      <c r="A117" s="71"/>
      <c r="B117" s="222" t="s">
        <v>199</v>
      </c>
      <c r="C117" s="223" t="s">
        <v>200</v>
      </c>
      <c r="D117" s="194" t="s">
        <v>78</v>
      </c>
      <c r="E117" s="136"/>
      <c r="F117" s="137"/>
      <c r="G117" s="104" t="s">
        <v>47</v>
      </c>
      <c r="H117" s="74"/>
    </row>
    <row r="118" spans="1:8" ht="42.75" x14ac:dyDescent="0.3">
      <c r="A118" s="71"/>
      <c r="B118" s="199" t="s">
        <v>201</v>
      </c>
      <c r="C118" s="224" t="s">
        <v>202</v>
      </c>
      <c r="D118" s="175" t="s">
        <v>78</v>
      </c>
      <c r="E118" s="136"/>
      <c r="F118" s="137"/>
      <c r="G118" s="104" t="s">
        <v>47</v>
      </c>
      <c r="H118" s="74"/>
    </row>
    <row r="119" spans="1:8" ht="42.75" x14ac:dyDescent="0.3">
      <c r="A119" s="71"/>
      <c r="B119" s="199" t="s">
        <v>203</v>
      </c>
      <c r="C119" s="224" t="s">
        <v>204</v>
      </c>
      <c r="D119" s="175" t="s">
        <v>78</v>
      </c>
      <c r="E119" s="136"/>
      <c r="F119" s="137"/>
      <c r="G119" s="104" t="s">
        <v>47</v>
      </c>
      <c r="H119" s="74"/>
    </row>
    <row r="120" spans="1:8" ht="28.5" x14ac:dyDescent="0.3">
      <c r="A120" s="71"/>
      <c r="B120" s="199" t="s">
        <v>205</v>
      </c>
      <c r="C120" s="224" t="s">
        <v>206</v>
      </c>
      <c r="D120" s="175" t="s">
        <v>78</v>
      </c>
      <c r="E120" s="136"/>
      <c r="F120" s="137"/>
      <c r="G120" s="104" t="s">
        <v>47</v>
      </c>
      <c r="H120" s="74"/>
    </row>
    <row r="121" spans="1:8" ht="27.95" customHeight="1" x14ac:dyDescent="0.3">
      <c r="A121" s="71"/>
      <c r="B121" s="199" t="s">
        <v>207</v>
      </c>
      <c r="C121" s="224" t="s">
        <v>208</v>
      </c>
      <c r="D121" s="175" t="s">
        <v>78</v>
      </c>
      <c r="E121" s="196">
        <f>+E116-E117-E118-E119-E120</f>
        <v>0</v>
      </c>
      <c r="F121" s="197">
        <f>+F116-F117-F118-F119-F120</f>
        <v>0</v>
      </c>
      <c r="G121" s="104" t="s">
        <v>47</v>
      </c>
      <c r="H121" s="74"/>
    </row>
    <row r="122" spans="1:8" ht="28.5" x14ac:dyDescent="0.3">
      <c r="A122" s="71"/>
      <c r="B122" s="199" t="s">
        <v>209</v>
      </c>
      <c r="C122" s="224" t="s">
        <v>210</v>
      </c>
      <c r="D122" s="175" t="s">
        <v>78</v>
      </c>
      <c r="E122" s="136"/>
      <c r="F122" s="137"/>
      <c r="G122" s="104" t="s">
        <v>47</v>
      </c>
      <c r="H122" s="74"/>
    </row>
    <row r="123" spans="1:8" ht="42.75" x14ac:dyDescent="0.3">
      <c r="A123" s="71"/>
      <c r="B123" s="199" t="s">
        <v>211</v>
      </c>
      <c r="C123" s="200" t="s">
        <v>212</v>
      </c>
      <c r="D123" s="175" t="s">
        <v>78</v>
      </c>
      <c r="E123" s="196">
        <f>IFERROR(+IF((E117+E118)&lt;(E124),E119+E120+E124,E117+E118+E119+E120),"  ")</f>
        <v>0</v>
      </c>
      <c r="F123" s="197">
        <f>IFERROR(+IF((F117+F118)&lt;(F124),F119+F120+F124,F117+F118+F119+F120)," ")</f>
        <v>0</v>
      </c>
      <c r="G123" s="104" t="s">
        <v>47</v>
      </c>
      <c r="H123" s="74"/>
    </row>
    <row r="124" spans="1:8" ht="28.5" x14ac:dyDescent="0.3">
      <c r="A124" s="71"/>
      <c r="B124" s="199" t="s">
        <v>213</v>
      </c>
      <c r="C124" s="200" t="s">
        <v>214</v>
      </c>
      <c r="D124" s="175" t="s">
        <v>78</v>
      </c>
      <c r="E124" s="136"/>
      <c r="F124" s="137"/>
      <c r="G124" s="104" t="s">
        <v>47</v>
      </c>
      <c r="H124" s="74"/>
    </row>
    <row r="125" spans="1:8" ht="28.5" x14ac:dyDescent="0.3">
      <c r="A125" s="71"/>
      <c r="B125" s="225" t="s">
        <v>215</v>
      </c>
      <c r="C125" s="226" t="s">
        <v>216</v>
      </c>
      <c r="D125" s="183" t="s">
        <v>78</v>
      </c>
      <c r="E125" s="141"/>
      <c r="F125" s="142"/>
      <c r="G125" s="104" t="s">
        <v>47</v>
      </c>
      <c r="H125" s="74"/>
    </row>
    <row r="126" spans="1:8" ht="16.350000000000001" customHeight="1" x14ac:dyDescent="0.3">
      <c r="A126" s="71"/>
      <c r="B126" s="118"/>
      <c r="C126" s="71"/>
      <c r="D126" s="71"/>
      <c r="E126" s="71"/>
      <c r="F126" s="71"/>
      <c r="G126" s="73"/>
      <c r="H126" s="74"/>
    </row>
    <row r="127" spans="1:8" ht="16.350000000000001" customHeight="1" x14ac:dyDescent="0.3">
      <c r="A127" s="71"/>
      <c r="B127" s="227"/>
      <c r="C127" s="71"/>
      <c r="D127" s="228"/>
      <c r="E127" s="229"/>
      <c r="F127" s="228"/>
      <c r="G127" s="230"/>
      <c r="H127" s="316"/>
    </row>
    <row r="128" spans="1:8" ht="16.350000000000001" customHeight="1" x14ac:dyDescent="0.3">
      <c r="A128" s="71"/>
      <c r="B128" s="101" t="s">
        <v>217</v>
      </c>
      <c r="C128" s="231"/>
      <c r="D128" s="231"/>
      <c r="E128" s="228"/>
      <c r="F128" s="228"/>
      <c r="G128" s="232"/>
      <c r="H128" s="316"/>
    </row>
    <row r="129" spans="1:8" ht="42.75" customHeight="1" x14ac:dyDescent="0.3">
      <c r="A129" s="71"/>
      <c r="B129" s="653"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29" s="653"/>
      <c r="D129" s="653"/>
      <c r="E129" s="653"/>
      <c r="F129" s="653"/>
      <c r="G129" s="232"/>
      <c r="H129" s="316"/>
    </row>
    <row r="130" spans="1:8" ht="16.350000000000001" customHeight="1" x14ac:dyDescent="0.3">
      <c r="A130" s="71"/>
      <c r="B130" s="101"/>
      <c r="C130" s="231"/>
      <c r="D130" s="231"/>
      <c r="E130" s="228"/>
      <c r="F130" s="228"/>
      <c r="G130" s="232"/>
      <c r="H130" s="316"/>
    </row>
    <row r="131" spans="1:8" ht="53.25" customHeight="1" x14ac:dyDescent="0.3">
      <c r="A131" s="71"/>
      <c r="B131" s="654" t="s">
        <v>218</v>
      </c>
      <c r="C131" s="654"/>
      <c r="D131" s="654"/>
      <c r="E131" s="654"/>
      <c r="F131" s="654"/>
      <c r="G131" s="187"/>
      <c r="H131" s="317"/>
    </row>
    <row r="132" spans="1:8" ht="16.350000000000001" customHeight="1" x14ac:dyDescent="0.3">
      <c r="A132" s="71"/>
      <c r="B132" s="655"/>
      <c r="C132" s="656" t="s">
        <v>158</v>
      </c>
      <c r="D132" s="656" t="s">
        <v>159</v>
      </c>
      <c r="E132" s="233" t="s">
        <v>60</v>
      </c>
      <c r="F132" s="234" t="s">
        <v>61</v>
      </c>
      <c r="G132" s="657"/>
      <c r="H132" s="74"/>
    </row>
    <row r="133" spans="1:8" ht="16.350000000000001" customHeight="1" x14ac:dyDescent="0.3">
      <c r="A133" s="71"/>
      <c r="B133" s="655"/>
      <c r="C133" s="656"/>
      <c r="D133" s="656"/>
      <c r="E133" s="121" t="s">
        <v>74</v>
      </c>
      <c r="F133" s="122" t="s">
        <v>74</v>
      </c>
      <c r="G133" s="657"/>
      <c r="H133" s="74"/>
    </row>
    <row r="134" spans="1:8" ht="16.350000000000001" customHeight="1" x14ac:dyDescent="0.3">
      <c r="A134" s="71"/>
      <c r="B134" s="235">
        <v>1</v>
      </c>
      <c r="C134" s="190">
        <v>2</v>
      </c>
      <c r="D134" s="190" t="s">
        <v>75</v>
      </c>
      <c r="E134" s="190">
        <v>3</v>
      </c>
      <c r="F134" s="191">
        <v>4</v>
      </c>
      <c r="G134" s="657"/>
      <c r="H134" s="74"/>
    </row>
    <row r="135" spans="1:8" ht="28.5" x14ac:dyDescent="0.3">
      <c r="A135" s="71"/>
      <c r="B135" s="168" t="s">
        <v>219</v>
      </c>
      <c r="C135" s="169" t="s">
        <v>220</v>
      </c>
      <c r="D135" s="170" t="s">
        <v>78</v>
      </c>
      <c r="E135" s="220"/>
      <c r="F135" s="221"/>
      <c r="G135" s="104" t="s">
        <v>47</v>
      </c>
      <c r="H135" s="74"/>
    </row>
    <row r="136" spans="1:8" ht="28.5" x14ac:dyDescent="0.3">
      <c r="A136" s="71"/>
      <c r="B136" s="173" t="s">
        <v>221</v>
      </c>
      <c r="C136" s="174" t="s">
        <v>222</v>
      </c>
      <c r="D136" s="175" t="s">
        <v>177</v>
      </c>
      <c r="E136" s="201" t="str">
        <f>IFERROR(+(E135/E105)*100,"  ")</f>
        <v xml:space="preserve">  </v>
      </c>
      <c r="F136" s="202" t="str">
        <f>IFERROR(+(F135/F105)*100,"  ")</f>
        <v xml:space="preserve">  </v>
      </c>
      <c r="G136" s="104" t="s">
        <v>47</v>
      </c>
      <c r="H136" s="74"/>
    </row>
    <row r="137" spans="1:8" ht="28.5" x14ac:dyDescent="0.3">
      <c r="A137" s="71"/>
      <c r="B137" s="173" t="s">
        <v>223</v>
      </c>
      <c r="C137" s="174" t="s">
        <v>224</v>
      </c>
      <c r="D137" s="175" t="s">
        <v>78</v>
      </c>
      <c r="E137" s="196" t="str">
        <f>IF(E135&lt;&gt;0,E105-E135," ")</f>
        <v xml:space="preserve"> </v>
      </c>
      <c r="F137" s="197" t="str">
        <f>IF(F135&lt;&gt;0,F105-F135," ")</f>
        <v xml:space="preserve"> </v>
      </c>
      <c r="G137" s="104" t="s">
        <v>47</v>
      </c>
      <c r="H137" s="74"/>
    </row>
    <row r="138" spans="1:8" ht="27.95" customHeight="1" x14ac:dyDescent="0.3">
      <c r="A138" s="71"/>
      <c r="B138" s="173" t="s">
        <v>225</v>
      </c>
      <c r="C138" s="174" t="s">
        <v>226</v>
      </c>
      <c r="D138" s="175" t="s">
        <v>78</v>
      </c>
      <c r="E138" s="196" t="str">
        <f>IFERROR(IF(E136&lt;&gt;0,E100*(1-(E136/100))," "),"  ")</f>
        <v xml:space="preserve">  </v>
      </c>
      <c r="F138" s="197" t="str">
        <f>IFERROR(IF(F136&lt;&gt;0,F100*(1-(F136/100))," "),"  ")</f>
        <v xml:space="preserve">  </v>
      </c>
      <c r="G138" s="104" t="s">
        <v>47</v>
      </c>
      <c r="H138" s="74"/>
    </row>
    <row r="139" spans="1:8" ht="27.95" customHeight="1" x14ac:dyDescent="0.3">
      <c r="A139" s="71"/>
      <c r="B139" s="173" t="s">
        <v>227</v>
      </c>
      <c r="C139" s="174" t="s">
        <v>228</v>
      </c>
      <c r="D139" s="175" t="s">
        <v>78</v>
      </c>
      <c r="E139" s="196" t="str">
        <f>IFERROR(+E137-E138," ")</f>
        <v xml:space="preserve"> </v>
      </c>
      <c r="F139" s="197" t="str">
        <f>IFERROR(+F137-F138," ")</f>
        <v xml:space="preserve"> </v>
      </c>
      <c r="G139" s="104" t="s">
        <v>47</v>
      </c>
      <c r="H139" s="74"/>
    </row>
    <row r="140" spans="1:8" ht="27.95" customHeight="1" x14ac:dyDescent="0.3">
      <c r="A140" s="71"/>
      <c r="B140" s="173" t="s">
        <v>229</v>
      </c>
      <c r="C140" s="236" t="s">
        <v>230</v>
      </c>
      <c r="D140" s="175" t="s">
        <v>164</v>
      </c>
      <c r="E140" s="201" t="str">
        <f>IFERROR(FLOOR(+E137/E106,0.01)," ")</f>
        <v xml:space="preserve"> </v>
      </c>
      <c r="F140" s="202" t="str">
        <f>IFERROR(FLOOR(+F137/F106,0.01)," ")</f>
        <v xml:space="preserve"> </v>
      </c>
      <c r="G140" s="104" t="s">
        <v>47</v>
      </c>
      <c r="H140" s="74"/>
    </row>
    <row r="141" spans="1:8" ht="27.95" customHeight="1" x14ac:dyDescent="0.3">
      <c r="A141" s="71"/>
      <c r="B141" s="173" t="s">
        <v>231</v>
      </c>
      <c r="C141" s="236" t="s">
        <v>232</v>
      </c>
      <c r="D141" s="175" t="s">
        <v>164</v>
      </c>
      <c r="E141" s="209"/>
      <c r="F141" s="210"/>
      <c r="G141" s="104" t="s">
        <v>47</v>
      </c>
      <c r="H141" s="74"/>
    </row>
    <row r="142" spans="1:8" ht="37.5" customHeight="1" x14ac:dyDescent="0.3">
      <c r="A142" s="71"/>
      <c r="B142" s="237" t="s">
        <v>233</v>
      </c>
      <c r="C142" s="658" t="s">
        <v>234</v>
      </c>
      <c r="D142" s="658"/>
      <c r="E142" s="238"/>
      <c r="F142" s="239"/>
      <c r="G142" s="104" t="s">
        <v>47</v>
      </c>
      <c r="H142" s="74"/>
    </row>
    <row r="143" spans="1:8" ht="16.350000000000001" customHeight="1" x14ac:dyDescent="0.3">
      <c r="A143" s="71"/>
      <c r="B143" s="118"/>
      <c r="C143" s="71"/>
      <c r="D143" s="71"/>
      <c r="E143" s="71"/>
      <c r="F143" s="71"/>
      <c r="G143" s="73"/>
      <c r="H143" s="74"/>
    </row>
    <row r="144" spans="1:8" ht="16.350000000000001" customHeight="1" x14ac:dyDescent="0.3">
      <c r="A144" s="71"/>
      <c r="B144" s="118"/>
      <c r="C144" s="71"/>
      <c r="D144" s="71"/>
      <c r="E144" s="71"/>
      <c r="F144" s="71"/>
      <c r="G144" s="73"/>
      <c r="H144" s="74"/>
    </row>
    <row r="145" spans="1:8" ht="16.350000000000001" customHeight="1" x14ac:dyDescent="0.3">
      <c r="A145" s="71"/>
      <c r="B145" s="101" t="s">
        <v>44</v>
      </c>
      <c r="C145" s="240"/>
      <c r="D145" s="240"/>
      <c r="E145" s="240"/>
      <c r="F145" s="241" t="s">
        <v>235</v>
      </c>
      <c r="G145" s="73"/>
      <c r="H145" s="74"/>
    </row>
    <row r="146" spans="1:8" ht="55.5" customHeight="1" x14ac:dyDescent="0.35">
      <c r="A146" s="71"/>
      <c r="B146" s="659" t="s">
        <v>236</v>
      </c>
      <c r="C146" s="659"/>
      <c r="D146" s="659"/>
      <c r="E146" s="659"/>
      <c r="F146" s="659"/>
      <c r="G146" s="73"/>
      <c r="H146" s="74"/>
    </row>
    <row r="147" spans="1:8" ht="16.350000000000001" customHeight="1" x14ac:dyDescent="0.3">
      <c r="A147" s="71"/>
      <c r="B147" s="240" t="s">
        <v>237</v>
      </c>
      <c r="C147" s="240"/>
      <c r="D147" s="71"/>
      <c r="E147" s="240"/>
      <c r="F147" s="240"/>
      <c r="G147" s="79"/>
      <c r="H147" s="74"/>
    </row>
    <row r="148" spans="1:8" ht="16.350000000000001" customHeight="1" x14ac:dyDescent="0.3">
      <c r="A148" s="71"/>
      <c r="B148" s="660" t="s">
        <v>71</v>
      </c>
      <c r="C148" s="647" t="s">
        <v>72</v>
      </c>
      <c r="D148" s="647" t="s">
        <v>159</v>
      </c>
      <c r="E148" s="242" t="s">
        <v>60</v>
      </c>
      <c r="F148" s="109" t="s">
        <v>61</v>
      </c>
      <c r="G148" s="73"/>
      <c r="H148" s="74"/>
    </row>
    <row r="149" spans="1:8" ht="16.350000000000001" customHeight="1" x14ac:dyDescent="0.3">
      <c r="A149" s="71"/>
      <c r="B149" s="660"/>
      <c r="C149" s="647"/>
      <c r="D149" s="647"/>
      <c r="E149" s="121" t="s">
        <v>238</v>
      </c>
      <c r="F149" s="122" t="s">
        <v>238</v>
      </c>
      <c r="G149" s="73"/>
      <c r="H149" s="74"/>
    </row>
    <row r="150" spans="1:8" ht="16.350000000000001" customHeight="1" x14ac:dyDescent="0.3">
      <c r="A150" s="71"/>
      <c r="B150" s="660"/>
      <c r="C150" s="647"/>
      <c r="D150" s="647"/>
      <c r="E150" s="243" t="s">
        <v>74</v>
      </c>
      <c r="F150" s="244" t="s">
        <v>74</v>
      </c>
      <c r="G150" s="73"/>
      <c r="H150" s="74"/>
    </row>
    <row r="151" spans="1:8" ht="16.350000000000001" customHeight="1" x14ac:dyDescent="0.3">
      <c r="A151" s="71"/>
      <c r="B151" s="245">
        <v>1</v>
      </c>
      <c r="C151" s="246">
        <v>2</v>
      </c>
      <c r="D151" s="246" t="s">
        <v>75</v>
      </c>
      <c r="E151" s="246">
        <v>3</v>
      </c>
      <c r="F151" s="247">
        <v>4</v>
      </c>
      <c r="G151" s="248"/>
      <c r="H151" s="74"/>
    </row>
    <row r="152" spans="1:8" ht="16.350000000000001" customHeight="1" x14ac:dyDescent="0.3">
      <c r="A152" s="71"/>
      <c r="B152" s="661" t="s">
        <v>239</v>
      </c>
      <c r="C152" s="661"/>
      <c r="D152" s="661"/>
      <c r="E152" s="661"/>
      <c r="F152" s="661"/>
      <c r="G152" s="248"/>
      <c r="H152" s="74"/>
    </row>
    <row r="153" spans="1:8" ht="28.5" x14ac:dyDescent="0.3">
      <c r="A153" s="71"/>
      <c r="B153" s="249" t="s">
        <v>76</v>
      </c>
      <c r="C153" s="250" t="s">
        <v>240</v>
      </c>
      <c r="D153" s="251" t="s">
        <v>78</v>
      </c>
      <c r="E153" s="149"/>
      <c r="F153" s="150"/>
      <c r="G153" s="104" t="s">
        <v>47</v>
      </c>
      <c r="H153" s="74"/>
    </row>
    <row r="154" spans="1:8" x14ac:dyDescent="0.3">
      <c r="A154" s="71"/>
      <c r="B154" s="252" t="s">
        <v>79</v>
      </c>
      <c r="C154" s="253" t="s">
        <v>241</v>
      </c>
      <c r="D154" s="254" t="s">
        <v>135</v>
      </c>
      <c r="E154" s="255">
        <v>4.8999999999999998E-3</v>
      </c>
      <c r="F154" s="256">
        <v>4.8999999999999998E-3</v>
      </c>
      <c r="G154" s="104" t="s">
        <v>47</v>
      </c>
      <c r="H154" s="74"/>
    </row>
    <row r="155" spans="1:8" x14ac:dyDescent="0.3">
      <c r="A155" s="71"/>
      <c r="B155" s="252" t="s">
        <v>81</v>
      </c>
      <c r="C155" s="195" t="s">
        <v>242</v>
      </c>
      <c r="D155" s="254" t="s">
        <v>78</v>
      </c>
      <c r="E155" s="196" t="str">
        <f>IF(ISBLANK(E153),"  ",E153*E154)</f>
        <v xml:space="preserve">  </v>
      </c>
      <c r="F155" s="197" t="str">
        <f>IF(ISBLANK(F153),"  ",F153*F154)</f>
        <v xml:space="preserve">  </v>
      </c>
      <c r="G155" s="104" t="s">
        <v>47</v>
      </c>
      <c r="H155" s="74"/>
    </row>
    <row r="156" spans="1:8" ht="29.25" x14ac:dyDescent="0.3">
      <c r="A156" s="71"/>
      <c r="B156" s="252" t="s">
        <v>87</v>
      </c>
      <c r="C156" s="258" t="s">
        <v>243</v>
      </c>
      <c r="D156" s="254" t="s">
        <v>78</v>
      </c>
      <c r="E156" s="151"/>
      <c r="F156" s="152"/>
      <c r="G156" s="104" t="s">
        <v>47</v>
      </c>
      <c r="H156" s="74"/>
    </row>
    <row r="157" spans="1:8" x14ac:dyDescent="0.3">
      <c r="A157" s="71"/>
      <c r="B157" s="252" t="s">
        <v>89</v>
      </c>
      <c r="C157" s="195" t="s">
        <v>244</v>
      </c>
      <c r="D157" s="254" t="s">
        <v>135</v>
      </c>
      <c r="E157" s="255">
        <v>9.1999999999999998E-3</v>
      </c>
      <c r="F157" s="256">
        <v>9.1999999999999998E-3</v>
      </c>
      <c r="G157" s="104" t="s">
        <v>47</v>
      </c>
      <c r="H157" s="74"/>
    </row>
    <row r="158" spans="1:8" x14ac:dyDescent="0.3">
      <c r="A158" s="71"/>
      <c r="B158" s="252" t="s">
        <v>91</v>
      </c>
      <c r="C158" s="195" t="s">
        <v>245</v>
      </c>
      <c r="D158" s="254" t="s">
        <v>78</v>
      </c>
      <c r="E158" s="196" t="str">
        <f>IF(ISBLANK(E156),"  ",E156*E157)</f>
        <v xml:space="preserve">  </v>
      </c>
      <c r="F158" s="197" t="str">
        <f>IF(ISBLANK(F156),"  ",F156*F157)</f>
        <v xml:space="preserve">  </v>
      </c>
      <c r="G158" s="104" t="s">
        <v>47</v>
      </c>
      <c r="H158" s="74"/>
    </row>
    <row r="159" spans="1:8" ht="42.75" x14ac:dyDescent="0.3">
      <c r="A159" s="71"/>
      <c r="B159" s="252" t="s">
        <v>93</v>
      </c>
      <c r="C159" s="195" t="s">
        <v>246</v>
      </c>
      <c r="D159" s="254" t="s">
        <v>78</v>
      </c>
      <c r="E159" s="318"/>
      <c r="F159" s="319"/>
      <c r="G159" s="104" t="s">
        <v>47</v>
      </c>
      <c r="H159" s="79"/>
    </row>
    <row r="160" spans="1:8" ht="42.75" x14ac:dyDescent="0.3">
      <c r="A160" s="71"/>
      <c r="B160" s="252" t="s">
        <v>99</v>
      </c>
      <c r="C160" s="195" t="s">
        <v>247</v>
      </c>
      <c r="D160" s="254" t="s">
        <v>78</v>
      </c>
      <c r="E160" s="318"/>
      <c r="F160" s="319"/>
      <c r="G160" s="104" t="s">
        <v>47</v>
      </c>
      <c r="H160" s="74"/>
    </row>
    <row r="161" spans="1:8" x14ac:dyDescent="0.3">
      <c r="A161" s="71"/>
      <c r="B161" s="252" t="s">
        <v>101</v>
      </c>
      <c r="C161" s="195" t="s">
        <v>248</v>
      </c>
      <c r="D161" s="254" t="s">
        <v>78</v>
      </c>
      <c r="E161" s="260">
        <v>7.0000000000000007E-2</v>
      </c>
      <c r="F161" s="261">
        <v>7.0000000000000007E-2</v>
      </c>
      <c r="G161" s="104" t="s">
        <v>47</v>
      </c>
      <c r="H161" s="74"/>
    </row>
    <row r="162" spans="1:8" x14ac:dyDescent="0.3">
      <c r="A162" s="71"/>
      <c r="B162" s="252" t="s">
        <v>103</v>
      </c>
      <c r="C162" s="195" t="s">
        <v>249</v>
      </c>
      <c r="D162" s="254" t="s">
        <v>135</v>
      </c>
      <c r="E162" s="196" t="str">
        <f>+IF(ISBLANK(E160),"  ",E160*E161)</f>
        <v xml:space="preserve">  </v>
      </c>
      <c r="F162" s="197" t="str">
        <f>+IF(ISBLANK(F160),"  ",F160*F161)</f>
        <v xml:space="preserve">  </v>
      </c>
      <c r="G162" s="104" t="s">
        <v>47</v>
      </c>
      <c r="H162" s="74"/>
    </row>
    <row r="163" spans="1:8" x14ac:dyDescent="0.3">
      <c r="A163" s="71"/>
      <c r="B163" s="262" t="s">
        <v>109</v>
      </c>
      <c r="C163" s="263" t="s">
        <v>250</v>
      </c>
      <c r="D163" s="264" t="s">
        <v>78</v>
      </c>
      <c r="E163" s="145">
        <f>+SUMIF(E155,"&gt;=0",E155)+SUMIF(E158,"&gt;=0",E158)+SUMIF(E159,"&gt;=0",E159)+SUMIF(E162,"&gt;=0",E162)</f>
        <v>0</v>
      </c>
      <c r="F163" s="146">
        <f>+SUMIF(F155,"&gt;=0",F155)+SUMIF(F158,"&gt;=0",F158)+SUMIF(F159,"&gt;=0",F159)+SUMIF(F162,"&gt;=0",F162)</f>
        <v>0</v>
      </c>
      <c r="G163" s="104" t="s">
        <v>47</v>
      </c>
      <c r="H163" s="74"/>
    </row>
    <row r="164" spans="1:8" ht="16.350000000000001" customHeight="1" x14ac:dyDescent="0.3">
      <c r="A164" s="71"/>
      <c r="B164" s="662" t="s">
        <v>251</v>
      </c>
      <c r="C164" s="662"/>
      <c r="D164" s="662"/>
      <c r="E164" s="662"/>
      <c r="F164" s="662"/>
      <c r="G164" s="248"/>
      <c r="H164" s="74"/>
    </row>
    <row r="165" spans="1:8" ht="30" x14ac:dyDescent="0.3">
      <c r="A165" s="71"/>
      <c r="B165" s="266" t="s">
        <v>117</v>
      </c>
      <c r="C165" s="250" t="s">
        <v>252</v>
      </c>
      <c r="D165" s="170" t="s">
        <v>253</v>
      </c>
      <c r="E165" s="149"/>
      <c r="F165" s="150"/>
      <c r="G165" s="104" t="s">
        <v>47</v>
      </c>
      <c r="H165" s="74"/>
    </row>
    <row r="166" spans="1:8" x14ac:dyDescent="0.3">
      <c r="A166" s="71"/>
      <c r="B166" s="267" t="s">
        <v>254</v>
      </c>
      <c r="C166" s="195" t="s">
        <v>255</v>
      </c>
      <c r="D166" s="268" t="s">
        <v>135</v>
      </c>
      <c r="E166" s="269">
        <v>1.07</v>
      </c>
      <c r="F166" s="270">
        <v>1.07</v>
      </c>
      <c r="G166" s="104" t="s">
        <v>47</v>
      </c>
      <c r="H166" s="74"/>
    </row>
    <row r="167" spans="1:8" ht="28.5" x14ac:dyDescent="0.3">
      <c r="A167" s="71"/>
      <c r="B167" s="271" t="s">
        <v>256</v>
      </c>
      <c r="C167" s="263" t="s">
        <v>257</v>
      </c>
      <c r="D167" s="264" t="s">
        <v>78</v>
      </c>
      <c r="E167" s="145" t="str">
        <f>+IF(E165&gt;0,E165*E166*E106,"x")</f>
        <v>x</v>
      </c>
      <c r="F167" s="146" t="str">
        <f>+IF(F165&gt;0,F165*F166*F106,"x")</f>
        <v>x</v>
      </c>
      <c r="G167" s="104" t="s">
        <v>47</v>
      </c>
      <c r="H167" s="74"/>
    </row>
    <row r="168" spans="1:8" ht="16.350000000000001" customHeight="1" x14ac:dyDescent="0.3">
      <c r="A168" s="71"/>
      <c r="B168" s="662" t="s">
        <v>258</v>
      </c>
      <c r="C168" s="662"/>
      <c r="D168" s="662"/>
      <c r="E168" s="662"/>
      <c r="F168" s="662"/>
      <c r="G168" s="73"/>
      <c r="H168" s="74"/>
    </row>
    <row r="169" spans="1:8" ht="16.350000000000001" customHeight="1" x14ac:dyDescent="0.3">
      <c r="A169" s="71"/>
      <c r="B169" s="272" t="s">
        <v>119</v>
      </c>
      <c r="C169" s="250" t="s">
        <v>259</v>
      </c>
      <c r="D169" s="273" t="s">
        <v>78</v>
      </c>
      <c r="E169" s="296">
        <f>IF(AND(E163&lt;&gt;0,E167&gt;0),MIN(E163,E167),E163)</f>
        <v>0</v>
      </c>
      <c r="F169" s="132">
        <f>IF(AND(F163&lt;&gt;0,F167&gt;0),MIN(F163,F167),F163)</f>
        <v>0</v>
      </c>
      <c r="G169" s="104" t="s">
        <v>47</v>
      </c>
      <c r="H169" s="74"/>
    </row>
    <row r="170" spans="1:8" ht="16.350000000000001" customHeight="1" x14ac:dyDescent="0.3">
      <c r="A170" s="71"/>
      <c r="B170" s="262" t="s">
        <v>121</v>
      </c>
      <c r="C170" s="276" t="s">
        <v>174</v>
      </c>
      <c r="D170" s="247" t="s">
        <v>78</v>
      </c>
      <c r="E170" s="145">
        <f>+E101</f>
        <v>0</v>
      </c>
      <c r="F170" s="146">
        <f>+F101</f>
        <v>0</v>
      </c>
      <c r="G170" s="104" t="s">
        <v>47</v>
      </c>
      <c r="H170" s="74"/>
    </row>
    <row r="171" spans="1:8" ht="16.350000000000001" customHeight="1" x14ac:dyDescent="0.3">
      <c r="A171" s="71"/>
      <c r="B171" s="74"/>
      <c r="C171" s="240"/>
      <c r="D171" s="240"/>
      <c r="E171" s="240"/>
      <c r="F171" s="240"/>
      <c r="G171" s="73"/>
      <c r="H171" s="74"/>
    </row>
    <row r="172" spans="1:8" ht="16.350000000000001" customHeight="1" x14ac:dyDescent="0.3">
      <c r="A172" s="71"/>
      <c r="B172" s="277"/>
      <c r="C172" s="240"/>
      <c r="D172" s="240"/>
      <c r="E172" s="240"/>
      <c r="F172" s="240"/>
      <c r="G172" s="73"/>
      <c r="H172" s="74"/>
    </row>
    <row r="173" spans="1:8" ht="16.350000000000001" customHeight="1" x14ac:dyDescent="0.3">
      <c r="A173" s="71"/>
      <c r="B173" s="101" t="s">
        <v>156</v>
      </c>
      <c r="C173" s="240"/>
      <c r="D173" s="240"/>
      <c r="E173" s="240"/>
      <c r="F173" s="240"/>
      <c r="G173" s="73"/>
      <c r="H173" s="74"/>
    </row>
    <row r="174" spans="1:8" ht="42.75" customHeight="1" x14ac:dyDescent="0.3">
      <c r="A174" s="71"/>
      <c r="B174" s="663" t="s">
        <v>260</v>
      </c>
      <c r="C174" s="663"/>
      <c r="D174" s="663"/>
      <c r="E174" s="663"/>
      <c r="F174" s="663"/>
      <c r="G174" s="73"/>
      <c r="H174" s="74"/>
    </row>
    <row r="175" spans="1:8" ht="16.350000000000001" customHeight="1" x14ac:dyDescent="0.3">
      <c r="A175" s="71"/>
      <c r="B175" s="101"/>
      <c r="C175" s="240"/>
      <c r="D175" s="240"/>
      <c r="E175" s="240"/>
      <c r="F175" s="240"/>
      <c r="G175" s="73"/>
      <c r="H175" s="74"/>
    </row>
    <row r="176" spans="1:8" ht="16.350000000000001" customHeight="1" x14ac:dyDescent="0.3">
      <c r="A176" s="71"/>
      <c r="B176" s="660" t="s">
        <v>71</v>
      </c>
      <c r="C176" s="647" t="s">
        <v>72</v>
      </c>
      <c r="D176" s="647" t="s">
        <v>159</v>
      </c>
      <c r="E176" s="242" t="s">
        <v>60</v>
      </c>
      <c r="F176" s="109" t="s">
        <v>61</v>
      </c>
      <c r="G176" s="73"/>
      <c r="H176" s="74"/>
    </row>
    <row r="177" spans="1:8" ht="16.350000000000001" customHeight="1" x14ac:dyDescent="0.3">
      <c r="A177" s="71"/>
      <c r="B177" s="660"/>
      <c r="C177" s="647"/>
      <c r="D177" s="647"/>
      <c r="E177" s="121" t="s">
        <v>238</v>
      </c>
      <c r="F177" s="122" t="s">
        <v>238</v>
      </c>
      <c r="G177" s="73"/>
      <c r="H177" s="74"/>
    </row>
    <row r="178" spans="1:8" ht="16.350000000000001" customHeight="1" x14ac:dyDescent="0.3">
      <c r="A178" s="71"/>
      <c r="B178" s="660"/>
      <c r="C178" s="647"/>
      <c r="D178" s="647"/>
      <c r="E178" s="243" t="s">
        <v>74</v>
      </c>
      <c r="F178" s="244" t="s">
        <v>74</v>
      </c>
      <c r="G178" s="73"/>
      <c r="H178" s="74"/>
    </row>
    <row r="179" spans="1:8" ht="16.350000000000001" customHeight="1" x14ac:dyDescent="0.3">
      <c r="A179" s="71"/>
      <c r="B179" s="245">
        <v>1</v>
      </c>
      <c r="C179" s="246">
        <v>2</v>
      </c>
      <c r="D179" s="246" t="s">
        <v>75</v>
      </c>
      <c r="E179" s="246">
        <v>3</v>
      </c>
      <c r="F179" s="247">
        <v>4</v>
      </c>
      <c r="G179" s="73"/>
      <c r="H179" s="74"/>
    </row>
    <row r="180" spans="1:8" ht="16.350000000000001" customHeight="1" x14ac:dyDescent="0.3">
      <c r="A180" s="71"/>
      <c r="B180" s="661" t="s">
        <v>261</v>
      </c>
      <c r="C180" s="661"/>
      <c r="D180" s="661"/>
      <c r="E180" s="661"/>
      <c r="F180" s="661"/>
      <c r="G180" s="73"/>
      <c r="H180" s="74"/>
    </row>
    <row r="181" spans="1:8" ht="28.5" x14ac:dyDescent="0.3">
      <c r="A181" s="71"/>
      <c r="B181" s="249" t="s">
        <v>123</v>
      </c>
      <c r="C181" s="278" t="s">
        <v>262</v>
      </c>
      <c r="D181" s="273" t="s">
        <v>78</v>
      </c>
      <c r="E181" s="149"/>
      <c r="F181" s="150"/>
      <c r="G181" s="104" t="s">
        <v>47</v>
      </c>
      <c r="H181" s="74"/>
    </row>
    <row r="182" spans="1:8" x14ac:dyDescent="0.3">
      <c r="A182" s="71"/>
      <c r="B182" s="252" t="s">
        <v>125</v>
      </c>
      <c r="C182" s="279" t="s">
        <v>244</v>
      </c>
      <c r="D182" s="320" t="s">
        <v>135</v>
      </c>
      <c r="E182" s="281">
        <v>9.1999999999999998E-3</v>
      </c>
      <c r="F182" s="282">
        <v>9.1999999999999998E-3</v>
      </c>
      <c r="G182" s="104" t="s">
        <v>47</v>
      </c>
      <c r="H182" s="74"/>
    </row>
    <row r="183" spans="1:8" x14ac:dyDescent="0.3">
      <c r="A183" s="71"/>
      <c r="B183" s="252" t="s">
        <v>263</v>
      </c>
      <c r="C183" s="279" t="s">
        <v>245</v>
      </c>
      <c r="D183" s="320" t="s">
        <v>78</v>
      </c>
      <c r="E183" s="196" t="str">
        <f>IF(ISBLANK(E181),"  ",E181*E182)</f>
        <v xml:space="preserve">  </v>
      </c>
      <c r="F183" s="197" t="str">
        <f>IF(ISBLANK(F181),"  ",F181*F182)</f>
        <v xml:space="preserve">  </v>
      </c>
      <c r="G183" s="104" t="s">
        <v>47</v>
      </c>
      <c r="H183" s="74"/>
    </row>
    <row r="184" spans="1:8" ht="42.75" x14ac:dyDescent="0.3">
      <c r="A184" s="71"/>
      <c r="B184" s="252" t="s">
        <v>127</v>
      </c>
      <c r="C184" s="279" t="s">
        <v>264</v>
      </c>
      <c r="D184" s="320" t="s">
        <v>78</v>
      </c>
      <c r="E184" s="114"/>
      <c r="F184" s="115"/>
      <c r="G184" s="104" t="s">
        <v>47</v>
      </c>
      <c r="H184" s="74"/>
    </row>
    <row r="185" spans="1:8" ht="28.5" x14ac:dyDescent="0.3">
      <c r="A185" s="71"/>
      <c r="B185" s="262" t="s">
        <v>162</v>
      </c>
      <c r="C185" s="285" t="s">
        <v>265</v>
      </c>
      <c r="D185" s="321" t="s">
        <v>78</v>
      </c>
      <c r="E185" s="265">
        <f>+SUMIF(E183,"&gt;=0",E183)+SUMIF(E184,"&gt;=0",E184)</f>
        <v>0</v>
      </c>
      <c r="F185" s="146">
        <f>+SUMIF(F183,"&gt;=0",F183)+SUMIF(F184,"&gt;=0",F184)</f>
        <v>0</v>
      </c>
      <c r="G185" s="104" t="s">
        <v>47</v>
      </c>
      <c r="H185" s="74"/>
    </row>
    <row r="186" spans="1:8" ht="16.350000000000001" customHeight="1" x14ac:dyDescent="0.3">
      <c r="A186" s="71"/>
      <c r="B186" s="662" t="s">
        <v>266</v>
      </c>
      <c r="C186" s="662"/>
      <c r="D186" s="662"/>
      <c r="E186" s="662"/>
      <c r="F186" s="662"/>
      <c r="G186" s="289"/>
      <c r="H186" s="74"/>
    </row>
    <row r="187" spans="1:8" ht="30" x14ac:dyDescent="0.3">
      <c r="A187" s="71"/>
      <c r="B187" s="249" t="s">
        <v>165</v>
      </c>
      <c r="C187" s="250" t="s">
        <v>267</v>
      </c>
      <c r="D187" s="170" t="s">
        <v>253</v>
      </c>
      <c r="E187" s="290"/>
      <c r="F187" s="291"/>
      <c r="G187" s="104" t="s">
        <v>47</v>
      </c>
      <c r="H187" s="74"/>
    </row>
    <row r="188" spans="1:8" x14ac:dyDescent="0.3">
      <c r="A188" s="71"/>
      <c r="B188" s="252" t="s">
        <v>167</v>
      </c>
      <c r="C188" s="195" t="s">
        <v>255</v>
      </c>
      <c r="D188" s="280" t="s">
        <v>135</v>
      </c>
      <c r="E188" s="292">
        <v>1.07</v>
      </c>
      <c r="F188" s="293">
        <v>1.07</v>
      </c>
      <c r="G188" s="104" t="s">
        <v>47</v>
      </c>
      <c r="H188" s="74"/>
    </row>
    <row r="189" spans="1:8" ht="28.5" x14ac:dyDescent="0.3">
      <c r="A189" s="71"/>
      <c r="B189" s="262" t="s">
        <v>171</v>
      </c>
      <c r="C189" s="263" t="s">
        <v>269</v>
      </c>
      <c r="D189" s="286" t="s">
        <v>78</v>
      </c>
      <c r="E189" s="145" t="str">
        <f>+IF(E187&gt;0,E187*E188*E106,"x")</f>
        <v>x</v>
      </c>
      <c r="F189" s="146" t="str">
        <f>+IF(F187&gt;0,F187*F188*F106,"x")</f>
        <v>x</v>
      </c>
      <c r="G189" s="104" t="s">
        <v>47</v>
      </c>
      <c r="H189" s="74"/>
    </row>
    <row r="190" spans="1:8" ht="16.350000000000001" customHeight="1" x14ac:dyDescent="0.3">
      <c r="A190" s="71"/>
      <c r="B190" s="662" t="s">
        <v>270</v>
      </c>
      <c r="C190" s="662"/>
      <c r="D190" s="662"/>
      <c r="E190" s="662"/>
      <c r="F190" s="662"/>
      <c r="G190" s="289"/>
      <c r="H190" s="74"/>
    </row>
    <row r="191" spans="1:8" ht="17.25" customHeight="1" x14ac:dyDescent="0.3">
      <c r="A191" s="71"/>
      <c r="B191" s="249" t="s">
        <v>173</v>
      </c>
      <c r="C191" s="250" t="s">
        <v>259</v>
      </c>
      <c r="D191" s="295" t="s">
        <v>78</v>
      </c>
      <c r="E191" s="296">
        <f>IF(AND(E185&lt;&gt;0,E189&gt;0),MIN(E185,E189),E185)</f>
        <v>0</v>
      </c>
      <c r="F191" s="132">
        <f>IF(AND(F185&lt;&gt;0,F189&gt;0),MIN(F185,F189),F185)</f>
        <v>0</v>
      </c>
      <c r="G191" s="104" t="s">
        <v>47</v>
      </c>
      <c r="H191" s="74"/>
    </row>
    <row r="192" spans="1:8" x14ac:dyDescent="0.3">
      <c r="A192" s="71"/>
      <c r="B192" s="262" t="s">
        <v>175</v>
      </c>
      <c r="C192" s="263" t="s">
        <v>174</v>
      </c>
      <c r="D192" s="286" t="s">
        <v>78</v>
      </c>
      <c r="E192" s="145">
        <f>+E121</f>
        <v>0</v>
      </c>
      <c r="F192" s="146">
        <f>+F121</f>
        <v>0</v>
      </c>
      <c r="G192" s="104" t="s">
        <v>47</v>
      </c>
      <c r="H192" s="74"/>
    </row>
    <row r="193" spans="1:9" ht="16.350000000000001" customHeight="1" x14ac:dyDescent="0.3">
      <c r="A193" s="71"/>
      <c r="B193" s="297"/>
      <c r="C193" s="89"/>
      <c r="D193" s="89"/>
      <c r="E193" s="89"/>
      <c r="F193" s="89"/>
      <c r="G193" s="289"/>
      <c r="H193" s="74"/>
    </row>
    <row r="194" spans="1:9" s="26" customFormat="1" ht="16.350000000000001" customHeight="1" x14ac:dyDescent="0.3">
      <c r="A194" s="72"/>
      <c r="B194" s="664" t="s">
        <v>271</v>
      </c>
      <c r="C194" s="664"/>
      <c r="D194" s="665"/>
      <c r="E194" s="665"/>
      <c r="F194" s="665"/>
      <c r="G194" s="232"/>
      <c r="H194" s="198"/>
    </row>
    <row r="195" spans="1:9" ht="16.350000000000001" customHeight="1" x14ac:dyDescent="0.3">
      <c r="A195" s="72"/>
      <c r="B195" s="664" t="s">
        <v>273</v>
      </c>
      <c r="C195" s="664"/>
      <c r="D195" s="666"/>
      <c r="E195" s="666"/>
      <c r="F195" s="666"/>
      <c r="G195" s="299"/>
      <c r="H195" s="198"/>
      <c r="I195" s="26"/>
    </row>
    <row r="196" spans="1:9" ht="16.350000000000001" customHeight="1" x14ac:dyDescent="0.3">
      <c r="A196" s="72"/>
      <c r="B196" s="664" t="s">
        <v>274</v>
      </c>
      <c r="C196" s="664"/>
      <c r="D196" s="667"/>
      <c r="E196" s="667"/>
      <c r="F196" s="667"/>
      <c r="G196" s="299"/>
      <c r="H196" s="198"/>
      <c r="I196" s="26"/>
    </row>
    <row r="197" spans="1:9" ht="16.350000000000001" customHeight="1" x14ac:dyDescent="0.3">
      <c r="A197" s="72"/>
      <c r="B197" s="664" t="s">
        <v>276</v>
      </c>
      <c r="C197" s="664"/>
      <c r="D197" s="668"/>
      <c r="E197" s="668"/>
      <c r="F197" s="668"/>
      <c r="G197" s="299"/>
      <c r="H197" s="198"/>
      <c r="I197" s="26"/>
    </row>
    <row r="198" spans="1:9" ht="16.350000000000001" customHeight="1" x14ac:dyDescent="0.3">
      <c r="A198" s="71"/>
      <c r="B198" s="72"/>
      <c r="C198" s="71"/>
      <c r="D198" s="71"/>
      <c r="E198" s="71"/>
      <c r="F198" s="71"/>
      <c r="G198" s="73"/>
      <c r="H198" s="74"/>
    </row>
  </sheetData>
  <sheetProtection sheet="1" objects="1" scenarios="1"/>
  <mergeCells count="70">
    <mergeCell ref="B195:C195"/>
    <mergeCell ref="D195:F195"/>
    <mergeCell ref="B196:C196"/>
    <mergeCell ref="D196:F196"/>
    <mergeCell ref="B197:C197"/>
    <mergeCell ref="D197:F197"/>
    <mergeCell ref="B180:F180"/>
    <mergeCell ref="B186:F186"/>
    <mergeCell ref="B190:F190"/>
    <mergeCell ref="B194:C194"/>
    <mergeCell ref="D194:F194"/>
    <mergeCell ref="B164:F164"/>
    <mergeCell ref="B168:F168"/>
    <mergeCell ref="B174:F174"/>
    <mergeCell ref="B176:B178"/>
    <mergeCell ref="C176:C178"/>
    <mergeCell ref="D176:D178"/>
    <mergeCell ref="B146:F146"/>
    <mergeCell ref="B148:B150"/>
    <mergeCell ref="C148:C150"/>
    <mergeCell ref="D148:D150"/>
    <mergeCell ref="B152:F152"/>
    <mergeCell ref="B132:B133"/>
    <mergeCell ref="C132:C133"/>
    <mergeCell ref="D132:D133"/>
    <mergeCell ref="G132:G134"/>
    <mergeCell ref="C142:D142"/>
    <mergeCell ref="B113:B114"/>
    <mergeCell ref="C113:C114"/>
    <mergeCell ref="D113:D114"/>
    <mergeCell ref="B129:F129"/>
    <mergeCell ref="B131:F131"/>
    <mergeCell ref="B93:B94"/>
    <mergeCell ref="C93:C94"/>
    <mergeCell ref="D93:D94"/>
    <mergeCell ref="G93:G95"/>
    <mergeCell ref="B112:F112"/>
    <mergeCell ref="B42:F42"/>
    <mergeCell ref="B43:B45"/>
    <mergeCell ref="C43:C45"/>
    <mergeCell ref="D43:D45"/>
    <mergeCell ref="B92:F92"/>
    <mergeCell ref="D33:F33"/>
    <mergeCell ref="D34:F34"/>
    <mergeCell ref="C38:D38"/>
    <mergeCell ref="C39:D39"/>
    <mergeCell ref="C40:D40"/>
    <mergeCell ref="B29:B30"/>
    <mergeCell ref="D29:F29"/>
    <mergeCell ref="D30:F30"/>
    <mergeCell ref="B31:B32"/>
    <mergeCell ref="D31:F31"/>
    <mergeCell ref="D32:F32"/>
    <mergeCell ref="B15:F15"/>
    <mergeCell ref="B21:F21"/>
    <mergeCell ref="D22:E22"/>
    <mergeCell ref="D23:E23"/>
    <mergeCell ref="B27:B28"/>
    <mergeCell ref="D27:F27"/>
    <mergeCell ref="D28:F28"/>
    <mergeCell ref="B10:F10"/>
    <mergeCell ref="B11:F11"/>
    <mergeCell ref="B12:F12"/>
    <mergeCell ref="B13:F13"/>
    <mergeCell ref="B14:F14"/>
    <mergeCell ref="B5:F5"/>
    <mergeCell ref="B6:F6"/>
    <mergeCell ref="B7:F7"/>
    <mergeCell ref="B8:F8"/>
    <mergeCell ref="B9:F9"/>
  </mergeCells>
  <conditionalFormatting sqref="G24:G25">
    <cfRule type="containsText" dxfId="93" priority="2" operator="containsText" text="Vyplňte, prosím, nejprve záložku Identifikace"/>
  </conditionalFormatting>
  <conditionalFormatting sqref="C25:D25 D23:D24">
    <cfRule type="containsText" dxfId="92" priority="3" operator="containsText" text="Prosím vyberte."/>
  </conditionalFormatting>
  <conditionalFormatting sqref="E167">
    <cfRule type="expression" dxfId="91" priority="4">
      <formula>+ISBLANK($E$165)</formula>
    </cfRule>
  </conditionalFormatting>
  <conditionalFormatting sqref="E189">
    <cfRule type="expression" dxfId="90" priority="5">
      <formula>+ISBLANK($E$187)</formula>
    </cfRule>
  </conditionalFormatting>
  <conditionalFormatting sqref="F189">
    <cfRule type="expression" dxfId="89" priority="6">
      <formula>+ISBLANK($F$187)</formula>
    </cfRule>
  </conditionalFormatting>
  <conditionalFormatting sqref="E121 E192">
    <cfRule type="expression" dxfId="88" priority="7">
      <formula>+AND(ISBLANK($E$116),ISBLANK($E$117),ISBLANK($E$118),ISBLANK($E$119),ISBLANK($E$120))</formula>
    </cfRule>
  </conditionalFormatting>
  <conditionalFormatting sqref="F121 F192">
    <cfRule type="expression" dxfId="87" priority="8">
      <formula>+AND(ISBLANK($F$116),ISBLANK($F$117),ISBLANK($F$118),ISBLANK($F$119),ISBLANK($F$120))</formula>
    </cfRule>
  </conditionalFormatting>
  <conditionalFormatting sqref="E47">
    <cfRule type="expression" dxfId="86" priority="9">
      <formula>+AND(ISBLANK($E$48:$E$51))</formula>
    </cfRule>
  </conditionalFormatting>
  <conditionalFormatting sqref="F47">
    <cfRule type="expression" dxfId="85" priority="10">
      <formula>+AND(ISBLANK($F$48:$F$51))</formula>
    </cfRule>
  </conditionalFormatting>
  <conditionalFormatting sqref="E52">
    <cfRule type="expression" dxfId="84" priority="11">
      <formula>+AND(ISBLANK($E$53:$E$54))</formula>
    </cfRule>
  </conditionalFormatting>
  <conditionalFormatting sqref="F52">
    <cfRule type="expression" dxfId="83" priority="12">
      <formula>+AND(ISBLANK($F$53:$F$54))</formula>
    </cfRule>
  </conditionalFormatting>
  <conditionalFormatting sqref="E55">
    <cfRule type="expression" dxfId="82" priority="13">
      <formula>+AND(ISBLANK($E$56:$E$57))</formula>
    </cfRule>
  </conditionalFormatting>
  <conditionalFormatting sqref="F55">
    <cfRule type="expression" dxfId="81" priority="14">
      <formula>+AND(ISBLANK($F$56:$F$57))</formula>
    </cfRule>
  </conditionalFormatting>
  <conditionalFormatting sqref="E58">
    <cfRule type="expression" dxfId="80" priority="15">
      <formula>+AND(ISBLANK($E$59:$E$61))</formula>
    </cfRule>
  </conditionalFormatting>
  <conditionalFormatting sqref="F58">
    <cfRule type="expression" dxfId="79" priority="16">
      <formula>+AND(ISBLANK($F$59:$F$61))</formula>
    </cfRule>
  </conditionalFormatting>
  <conditionalFormatting sqref="E63">
    <cfRule type="expression" dxfId="78" priority="17">
      <formula>+AND(ISBLANK($E$64:$E$66))</formula>
    </cfRule>
  </conditionalFormatting>
  <conditionalFormatting sqref="F63">
    <cfRule type="expression" dxfId="77" priority="18">
      <formula>+AND(ISBLANK($F$64:$F$66))</formula>
    </cfRule>
  </conditionalFormatting>
  <conditionalFormatting sqref="E97">
    <cfRule type="expression" dxfId="76" priority="19">
      <formula>+AND(ISBLANK($E$98:$E$99))</formula>
    </cfRule>
  </conditionalFormatting>
  <conditionalFormatting sqref="F97">
    <cfRule type="expression" dxfId="75" priority="20">
      <formula>+AND(ISBLANK($F$98:$F$99))</formula>
    </cfRule>
  </conditionalFormatting>
  <conditionalFormatting sqref="E121">
    <cfRule type="expression" dxfId="74" priority="21">
      <formula>+AND(ISBLANK($E$116:$E$120))</formula>
    </cfRule>
  </conditionalFormatting>
  <conditionalFormatting sqref="E72">
    <cfRule type="expression" dxfId="73" priority="22">
      <formula>+AND(ISBLANK($E$48:$E$51),ISBLANK($E$53:$E$54),ISBLANK($E$56:$E$57),ISBLANK($E$59:$E$61),ISBLANK($E$64:$E$70))</formula>
    </cfRule>
  </conditionalFormatting>
  <conditionalFormatting sqref="F72">
    <cfRule type="expression" dxfId="72" priority="23">
      <formula>+AND(ISBLANK($F$48:$F$51),ISBLANK($F$53:$F$54),ISBLANK($F$56:$F$57),ISBLANK($F$59:$F$61),ISBLANK($F$64:$F$70))</formula>
    </cfRule>
  </conditionalFormatting>
  <conditionalFormatting sqref="E100">
    <cfRule type="expression" dxfId="71" priority="24">
      <formula>+AND(ISBLANK($E$98:$E$99),ISBLANK($E$48:$E$51),ISBLANK($E$53:$E$54),ISBLANK($E$56:$E$57),ISBLANK($E$59:$E$61),ISBLANK($E$64:$E$70))</formula>
    </cfRule>
  </conditionalFormatting>
  <conditionalFormatting sqref="E103">
    <cfRule type="expression" dxfId="70" priority="25">
      <formula>+AND(ISBLANK($E$59:$E$60),ISBLANK($E$39))</formula>
    </cfRule>
  </conditionalFormatting>
  <conditionalFormatting sqref="F103">
    <cfRule type="expression" dxfId="69" priority="26">
      <formula>+AND(ISBLANK($F$59:$F$60),ISBLANK($F$39))</formula>
    </cfRule>
  </conditionalFormatting>
  <conditionalFormatting sqref="E104">
    <cfRule type="expression" dxfId="68" priority="27">
      <formula>+AND(ISBLANK($E$101),$E$103&gt;=0)</formula>
    </cfRule>
  </conditionalFormatting>
  <conditionalFormatting sqref="F104">
    <cfRule type="expression" dxfId="67" priority="28">
      <formula>+AND(ISBLANK($F$101),$F$103&gt;=0)</formula>
    </cfRule>
  </conditionalFormatting>
  <conditionalFormatting sqref="E105:F105">
    <cfRule type="cellIs" dxfId="66" priority="29" operator="equal">
      <formula>0</formula>
    </cfRule>
  </conditionalFormatting>
  <conditionalFormatting sqref="E123">
    <cfRule type="expression" dxfId="65" priority="30">
      <formula>+AND(ISBLANK($E$116:$E$120))</formula>
    </cfRule>
  </conditionalFormatting>
  <conditionalFormatting sqref="F123">
    <cfRule type="expression" dxfId="64" priority="31">
      <formula>+AND(ISBLANK($F$116:$F$120))</formula>
    </cfRule>
  </conditionalFormatting>
  <conditionalFormatting sqref="E163">
    <cfRule type="expression" dxfId="63" priority="32">
      <formula>+AND(ISBLANK($E$153),ISBLANK($E$156),ISBLANK($E$159:$E$160))</formula>
    </cfRule>
  </conditionalFormatting>
  <conditionalFormatting sqref="F163">
    <cfRule type="expression" dxfId="62" priority="33">
      <formula>+AND(ISBLANK($F$153),ISBLANK($F$156),ISBLANK($F$159:$F$160))</formula>
    </cfRule>
  </conditionalFormatting>
  <conditionalFormatting sqref="E185">
    <cfRule type="expression" dxfId="61" priority="34">
      <formula>+AND(ISBLANK($E$181),ISBLANK($E$184))</formula>
    </cfRule>
  </conditionalFormatting>
  <conditionalFormatting sqref="F185">
    <cfRule type="expression" dxfId="60" priority="35">
      <formula>+AND(ISBLANK($F$181),ISBLANK($F$184))</formula>
    </cfRule>
  </conditionalFormatting>
  <conditionalFormatting sqref="E191">
    <cfRule type="expression" dxfId="59" priority="36">
      <formula>+AND(ISBLANK($E$181),ISBLANK($E$184),ISBLANK($E$187))</formula>
    </cfRule>
  </conditionalFormatting>
  <conditionalFormatting sqref="F191">
    <cfRule type="expression" dxfId="58" priority="37">
      <formula>+AND(ISBLANK($F$181),ISBLANK($F$184),ISBLANK($F$187))</formula>
    </cfRule>
  </conditionalFormatting>
  <conditionalFormatting sqref="E169">
    <cfRule type="expression" dxfId="57" priority="38">
      <formula>+AND(ISBLANK($E$156),ISBLANK($E$153),ISBLANK($E$159:$E$160),ISBLANK($E$165))</formula>
    </cfRule>
  </conditionalFormatting>
  <conditionalFormatting sqref="F169">
    <cfRule type="expression" dxfId="56" priority="39">
      <formula>+AND(ISBLANK($F$156),ISBLANK($F$153),ISBLANK($F$159:$F$160),ISBLANK($F$165))</formula>
    </cfRule>
  </conditionalFormatting>
  <conditionalFormatting sqref="E170">
    <cfRule type="expression" dxfId="55" priority="40">
      <formula>+ISBLANK($E$101)</formula>
    </cfRule>
  </conditionalFormatting>
  <conditionalFormatting sqref="F170">
    <cfRule type="expression" dxfId="54" priority="41">
      <formula>+ISBLANK($F$101)</formula>
    </cfRule>
  </conditionalFormatting>
  <conditionalFormatting sqref="F100">
    <cfRule type="expression" dxfId="53" priority="42">
      <formula>+AND(ISBLANK($F$98:$F$99),ISBLANK($F$48:$F$51),ISBLANK($F$53:$F$54),ISBLANK($F$56:$F$57),ISBLANK($F$59:$F$61),ISBLANK($F$64:$F$70))</formula>
    </cfRule>
  </conditionalFormatting>
  <conditionalFormatting sqref="D22">
    <cfRule type="containsText" dxfId="52" priority="43" operator="containsText" text="Prosím vyberte."/>
  </conditionalFormatting>
  <conditionalFormatting sqref="E106:F106">
    <cfRule type="cellIs" dxfId="51" priority="44" operator="equal">
      <formula>0</formula>
    </cfRule>
  </conditionalFormatting>
  <conditionalFormatting sqref="B129:F129">
    <cfRule type="notContainsText" dxfId="50" priority="45" operator="notContains" text="Vyplňte, prosím, v listu Identifikace, zda uplatňujete dvousložkovou formu ceny."/>
  </conditionalFormatting>
  <conditionalFormatting sqref="E62">
    <cfRule type="expression" dxfId="49" priority="46">
      <formula>+ISBLANK($E$116)</formula>
    </cfRule>
  </conditionalFormatting>
  <conditionalFormatting sqref="F62">
    <cfRule type="expression" dxfId="48" priority="47">
      <formula>+ISBLANK($F$116)</formula>
    </cfRule>
  </conditionalFormatting>
  <conditionalFormatting sqref="F167">
    <cfRule type="expression" dxfId="47" priority="48">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xr:uid="{00000000-0002-0000-0200-000000000000}">
      <formula1>0</formula1>
      <formula2>0</formula2>
    </dataValidation>
    <dataValidation type="list" allowBlank="1" showInputMessage="1" showErrorMessage="1" sqref="D33:F33" xr:uid="{00000000-0002-0000-0200-000001000000}">
      <formula1>"Prosím vyberte.,Formulář A,Formulář B,Formulář C,Formulář D,Formulář E,Formulář F,Formulář G"</formula1>
      <formula2>0</formula2>
    </dataValidation>
    <dataValidation type="decimal" operator="lessThanOrEqual" allowBlank="1" showInputMessage="1" showErrorMessage="1" errorTitle="Chybná hodnota" error="V tomto řádku může hodnota menší nebo rovna nule._x000a_Prosím opravte." sqref="F98" xr:uid="{00000000-0002-0000-0200-000002000000}">
      <formula1>0</formula1>
      <formula2>0</formula2>
    </dataValidation>
    <dataValidation type="decimal" operator="lessThanOrEqual" allowBlank="1" showInputMessage="1" showErrorMessage="1" errorTitle="Chybná hodnota" error="V tomto řádku může hodnota menší nebo rovna nule._x000a_Prosím opravte. _x000a_" sqref="E68:F68 E98" xr:uid="{00000000-0002-0000-0200-000003000000}">
      <formula1>0</formula1>
      <formula2>0</formula2>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formula1>0</formula1>
      <formula2>0</formula2>
    </dataValidation>
    <dataValidation type="date" allowBlank="1" showInputMessage="1" showErrorMessage="1" sqref="H18:H19 D23:E23" xr:uid="{00000000-0002-0000-0200-000005000000}">
      <formula1>44562</formula1>
      <formula2>44926</formula2>
    </dataValidation>
  </dataValidations>
  <hyperlinks>
    <hyperlink ref="G27" location="Vysvětlivky!B8:E8" display="více zde" xr:uid="{00000000-0004-0000-0200-000000000000}"/>
    <hyperlink ref="G28" location="Vysvětlivky!B8:E8" display="více zde" xr:uid="{00000000-0004-0000-0200-000001000000}"/>
    <hyperlink ref="G29" location="Vysvětlivky!B9:E9" display="více zde" xr:uid="{00000000-0004-0000-0200-000002000000}"/>
    <hyperlink ref="G30" location="Vysvětlivky!B9:E9" display="více zde" xr:uid="{00000000-0004-0000-0200-000003000000}"/>
    <hyperlink ref="G31" location="Vysvětlivky!B10:E10" display="více zde" xr:uid="{00000000-0004-0000-0200-000004000000}"/>
    <hyperlink ref="G32" location="Vysvětlivky!B10:E10" display="více zde" xr:uid="{00000000-0004-0000-0200-000005000000}"/>
    <hyperlink ref="G33" location="Vysvětlivky!B11:E11" display="více zde" xr:uid="{00000000-0004-0000-0200-000006000000}"/>
    <hyperlink ref="G34" location="Vysvětlivky!B12:E12" display="více zde" xr:uid="{00000000-0004-0000-0200-000007000000}"/>
    <hyperlink ref="G37" location="Vysvětlivky!B13:E13" display="více zde" xr:uid="{00000000-0004-0000-0200-000008000000}"/>
    <hyperlink ref="G38" location="Vysvětlivky!B14:E14" display="více zde" xr:uid="{00000000-0004-0000-0200-000009000000}"/>
    <hyperlink ref="G39" location="Vysvětlivky!B15:E15" display="více zde" xr:uid="{00000000-0004-0000-0200-00000A000000}"/>
    <hyperlink ref="G40" location="Vysvětlivky!B17:E17" display="více zde" xr:uid="{00000000-0004-0000-0200-00000B000000}"/>
    <hyperlink ref="G47" location="Vysvětlivky!B21:E21" display="více zde" xr:uid="{00000000-0004-0000-0200-00000C000000}"/>
    <hyperlink ref="G48" location="Vysvětlivky!B22:E22" display="více zde" xr:uid="{00000000-0004-0000-0200-00000D000000}"/>
    <hyperlink ref="G49" location="Vysvětlivky!B23:E23" display="více zde" xr:uid="{00000000-0004-0000-0200-00000E000000}"/>
    <hyperlink ref="G50" location="Vysvětlivky!B24:E24" display="více zde" xr:uid="{00000000-0004-0000-0200-00000F000000}"/>
    <hyperlink ref="G51" location="Vysvětlivky!B25:E25" display="více zde" xr:uid="{00000000-0004-0000-0200-000010000000}"/>
    <hyperlink ref="G52" location="Vysvětlivky!B26:E26" display="více zde" xr:uid="{00000000-0004-0000-0200-000011000000}"/>
    <hyperlink ref="G53" location="Vysvětlivky!B27:E27" display="více zde" xr:uid="{00000000-0004-0000-0200-000012000000}"/>
    <hyperlink ref="G54" location="Vysvětlivky!B28:E28" display="více zde" xr:uid="{00000000-0004-0000-0200-000013000000}"/>
    <hyperlink ref="G55" location="Vysvětlivky!B29:E29" display="více zde" xr:uid="{00000000-0004-0000-0200-000014000000}"/>
    <hyperlink ref="G56" location="Vysvětlivky!B30:E30" display="více zde" xr:uid="{00000000-0004-0000-0200-000015000000}"/>
    <hyperlink ref="G57" location="Vysvětlivky!B31:E31" display="více zde" xr:uid="{00000000-0004-0000-0200-000016000000}"/>
    <hyperlink ref="G58" location="Vysvětlivky!B32:E32" display="více zde" xr:uid="{00000000-0004-0000-0200-000017000000}"/>
    <hyperlink ref="G59" location="Vysvětlivky!B33:E33" display="více zde" xr:uid="{00000000-0004-0000-0200-000018000000}"/>
    <hyperlink ref="G60" location="Vysvětlivky!B34:E34" display="více zde" xr:uid="{00000000-0004-0000-0200-000019000000}"/>
    <hyperlink ref="G61" location="Vysvětlivky!B35:E35" display="více zde" xr:uid="{00000000-0004-0000-0200-00001A000000}"/>
    <hyperlink ref="G62" location="Vysvětlivky!B36:E36" display="více zde" xr:uid="{00000000-0004-0000-0200-00001B000000}"/>
    <hyperlink ref="G63" location="Vysvětlivky!B37:E37" display="více zde" xr:uid="{00000000-0004-0000-0200-00001C000000}"/>
    <hyperlink ref="G64" location="Vysvětlivky!B38:E38" display="více zde" xr:uid="{00000000-0004-0000-0200-00001D000000}"/>
    <hyperlink ref="G65" location="Vysvětlivky!B39:E39" display="více zde" xr:uid="{00000000-0004-0000-0200-00001E000000}"/>
    <hyperlink ref="G66" location="Vysvětlivky!B40:E40" display="více zde" xr:uid="{00000000-0004-0000-0200-00001F000000}"/>
    <hyperlink ref="G67" location="Vysvětlivky!B41:E41" display="více zde" xr:uid="{00000000-0004-0000-0200-000020000000}"/>
    <hyperlink ref="G68" location="Vysvětlivky!B42:E42" display="více zde" xr:uid="{00000000-0004-0000-0200-000021000000}"/>
    <hyperlink ref="G69" location="Vysvětlivky!B43:E43" display="více zde" xr:uid="{00000000-0004-0000-0200-000022000000}"/>
    <hyperlink ref="G70" location="Vysvětlivky!B44:E44" display="více zde" xr:uid="{00000000-0004-0000-0200-000023000000}"/>
    <hyperlink ref="G71" location="Vysvětlivky!B45:E45" display="více zde" xr:uid="{00000000-0004-0000-0200-000024000000}"/>
    <hyperlink ref="G72" location="Vysvětlivky!B46:E46" display="více zde" xr:uid="{00000000-0004-0000-0200-000025000000}"/>
    <hyperlink ref="G74" location="Vysvětlivky!B47:E47" display="více zde" xr:uid="{00000000-0004-0000-0200-000026000000}"/>
    <hyperlink ref="G75" location="Vysvětlivky!B48:E48" display="více zde" xr:uid="{00000000-0004-0000-0200-000027000000}"/>
    <hyperlink ref="G76" location="Vysvětlivky!B49:E49" display="více zde" xr:uid="{00000000-0004-0000-0200-000028000000}"/>
    <hyperlink ref="G77" location="Vysvětlivky!B50:E50" display="více zde" xr:uid="{00000000-0004-0000-0200-000029000000}"/>
    <hyperlink ref="G78" location="Vysvětlivky!B51:E51" display="více zde" xr:uid="{00000000-0004-0000-0200-00002A000000}"/>
    <hyperlink ref="G79" location="Vysvětlivky!B52:E52" display="více zde" xr:uid="{00000000-0004-0000-0200-00002B000000}"/>
    <hyperlink ref="G80" location="Vysvětlivky!B53:E53" display="více zde" xr:uid="{00000000-0004-0000-0200-00002C000000}"/>
    <hyperlink ref="G81" location="Vysvětlivky!B54:E54" display="více zde" xr:uid="{00000000-0004-0000-0200-00002D000000}"/>
    <hyperlink ref="G82" location="Vysvětlivky!B55:E55" display="více zde" xr:uid="{00000000-0004-0000-0200-00002E000000}"/>
    <hyperlink ref="G96" location="Vysvětlivky!B61:E61" display="více zde" xr:uid="{00000000-0004-0000-0200-00002F000000}"/>
    <hyperlink ref="G97" location="Vysvětlivky!B62:E62" display="více zde" xr:uid="{00000000-0004-0000-0200-000030000000}"/>
    <hyperlink ref="G98" location="Vysvětlivky!B63:E63" display="více zde" xr:uid="{00000000-0004-0000-0200-000031000000}"/>
    <hyperlink ref="G99" location="Vysvětlivky!B64:E64" display="více zde" xr:uid="{00000000-0004-0000-0200-000032000000}"/>
    <hyperlink ref="G100" location="Vysvětlivky!B65:E65" display="více zde" xr:uid="{00000000-0004-0000-0200-000033000000}"/>
    <hyperlink ref="G101" location="Vysvětlivky!B66:E66" display="více zde" xr:uid="{00000000-0004-0000-0200-000034000000}"/>
    <hyperlink ref="G102" location="Vysvětlivky!B67:E67" display="více zde" xr:uid="{00000000-0004-0000-0200-000035000000}"/>
    <hyperlink ref="G103" location="Vysvětlivky!B68:E68" display="více zde" xr:uid="{00000000-0004-0000-0200-000036000000}"/>
    <hyperlink ref="G104" location="Vysvětlivky!B69:E69" display="více zde" xr:uid="{00000000-0004-0000-0200-000037000000}"/>
    <hyperlink ref="G105" location="Vysvětlivky!B70:E70" display="více zde" xr:uid="{00000000-0004-0000-0200-000038000000}"/>
    <hyperlink ref="G106" location="Vysvětlivky!B71:E71" display="více zde" xr:uid="{00000000-0004-0000-0200-000039000000}"/>
    <hyperlink ref="G107" location="Vysvětlivky!B72:E72" display="více zde" xr:uid="{00000000-0004-0000-0200-00003A000000}"/>
    <hyperlink ref="G108" location="Vysvětlivky!B73:E73" display="více zde" xr:uid="{00000000-0004-0000-0200-00003B000000}"/>
    <hyperlink ref="G109" location="Vysvětlivky!B74:E74" display="více zde" xr:uid="{00000000-0004-0000-0200-00003C000000}"/>
    <hyperlink ref="G116" location="Vysvětlivky!B83:E83" display="více zde" xr:uid="{00000000-0004-0000-0200-00003D000000}"/>
    <hyperlink ref="G117" location="Vysvětlivky!B84:E84" display="více zde" xr:uid="{00000000-0004-0000-0200-00003E000000}"/>
    <hyperlink ref="G118" location="Vysvětlivky!B85:E85" display="více zde" xr:uid="{00000000-0004-0000-0200-00003F000000}"/>
    <hyperlink ref="G119" location="Vysvětlivky!B86:E86" display="více zde" xr:uid="{00000000-0004-0000-0200-000040000000}"/>
    <hyperlink ref="G120" location="Vysvětlivky!B87:E87" display="více zde" xr:uid="{00000000-0004-0000-0200-000041000000}"/>
    <hyperlink ref="G121" location="Vysvětlivky!B88:E88" display="více zde" xr:uid="{00000000-0004-0000-0200-000042000000}"/>
    <hyperlink ref="G122" location="Vysvětlivky!B89:E89" display="více zde" xr:uid="{00000000-0004-0000-0200-000043000000}"/>
    <hyperlink ref="G123" location="Vysvětlivky!B90:E90" display="více zde" xr:uid="{00000000-0004-0000-0200-000044000000}"/>
    <hyperlink ref="G124" location="Vysvětlivky!B91:E91" display="více zde" xr:uid="{00000000-0004-0000-0200-000045000000}"/>
    <hyperlink ref="G125" location="Vysvětlivky!B92:E92" display="více zde" xr:uid="{00000000-0004-0000-0200-000046000000}"/>
    <hyperlink ref="G135" location="Vysvětlivky!B97:E97" display="více zde" xr:uid="{00000000-0004-0000-0200-000047000000}"/>
    <hyperlink ref="G136" location="Vysvětlivky!B98:E98" display="více zde" xr:uid="{00000000-0004-0000-0200-000048000000}"/>
    <hyperlink ref="G137" location="Vysvětlivky!B99:E99" display="více zde" xr:uid="{00000000-0004-0000-0200-000049000000}"/>
    <hyperlink ref="G138" location="Vysvětlivky!B100:E100" display="více zde" xr:uid="{00000000-0004-0000-0200-00004A000000}"/>
    <hyperlink ref="G139" location="Vysvětlivky!B101:E101" display="více zde" xr:uid="{00000000-0004-0000-0200-00004B000000}"/>
    <hyperlink ref="G140" location="Vysvětlivky!B102:E102" display="více zde" xr:uid="{00000000-0004-0000-0200-00004C000000}"/>
    <hyperlink ref="G141" location="Vysvětlivky!B103:E103" display="více zde" xr:uid="{00000000-0004-0000-0200-00004D000000}"/>
    <hyperlink ref="G142" location="Vysvětlivky!B104:E104" display="více zde" xr:uid="{00000000-0004-0000-0200-00004E000000}"/>
    <hyperlink ref="G153" location="Vysvětlivky!B108:E108" display="více zde" xr:uid="{00000000-0004-0000-0200-00004F000000}"/>
    <hyperlink ref="G154" location="Vysvětlivky!B109:E109" display="více zde" xr:uid="{00000000-0004-0000-0200-000050000000}"/>
    <hyperlink ref="G155" location="Vysvětlivky!B110:E110" display="více zde" xr:uid="{00000000-0004-0000-0200-000051000000}"/>
    <hyperlink ref="G156" location="Vysvětlivky!B111:E111" display="více zde" xr:uid="{00000000-0004-0000-0200-000052000000}"/>
    <hyperlink ref="G157" location="Vysvětlivky!B112:E112" display="více zde" xr:uid="{00000000-0004-0000-0200-000053000000}"/>
    <hyperlink ref="G158" location="Vysvětlivky!B113:E113" display="více zde" xr:uid="{00000000-0004-0000-0200-000054000000}"/>
    <hyperlink ref="G159" location="Vysvětlivky!B114:E114" display="více zde" xr:uid="{00000000-0004-0000-0200-000055000000}"/>
    <hyperlink ref="G160" location="Vysvětlivky!B115:E115" display="více zde" xr:uid="{00000000-0004-0000-0200-000056000000}"/>
    <hyperlink ref="G161" location="Vysvětlivky!B116:E116" display="více zde" xr:uid="{00000000-0004-0000-0200-000057000000}"/>
    <hyperlink ref="G162" location="Vysvětlivky!B117:E117" display="více zde" xr:uid="{00000000-0004-0000-0200-000058000000}"/>
    <hyperlink ref="G163" location="Vysvětlivky!B118:E118" display="více zde" xr:uid="{00000000-0004-0000-0200-000059000000}"/>
    <hyperlink ref="G165" location="Vysvětlivky!B119:E119" display="více zde" xr:uid="{00000000-0004-0000-0200-00005A000000}"/>
    <hyperlink ref="G166" location="Vysvětlivky!B120:E120" display="více zde" xr:uid="{00000000-0004-0000-0200-00005B000000}"/>
    <hyperlink ref="G167" location="Vysvětlivky!B121:E121" display="více zde" xr:uid="{00000000-0004-0000-0200-00005C000000}"/>
    <hyperlink ref="G169" location="Vysvětlivky!B122:E122" display="více zde" xr:uid="{00000000-0004-0000-0200-00005D000000}"/>
    <hyperlink ref="G170" location="Vysvětlivky!B123:E123" display="více zde" xr:uid="{00000000-0004-0000-0200-00005E000000}"/>
    <hyperlink ref="G181" location="Vysvětlivky!B127:E127" display="více zde" xr:uid="{00000000-0004-0000-0200-00005F000000}"/>
    <hyperlink ref="G182" location="Vysvětlivky!B128:E128" display="více zde" xr:uid="{00000000-0004-0000-0200-000060000000}"/>
    <hyperlink ref="G183" location="Vysvětlivky!B129:E129" display="více zde" xr:uid="{00000000-0004-0000-0200-000061000000}"/>
    <hyperlink ref="G184" location="Vysvětlivky!B130:E130" display="více zde" xr:uid="{00000000-0004-0000-0200-000062000000}"/>
    <hyperlink ref="G185" location="Vysvětlivky!B131:E131" display="více zde" xr:uid="{00000000-0004-0000-0200-000063000000}"/>
    <hyperlink ref="G187" location="Vysvětlivky!B132:E132" display="více zde" xr:uid="{00000000-0004-0000-0200-000064000000}"/>
    <hyperlink ref="G188" location="Vysvětlivky!B133:E133" display="více zde" xr:uid="{00000000-0004-0000-0200-000065000000}"/>
    <hyperlink ref="G189" location="Vysvětlivky!B134:E134" display="více zde" xr:uid="{00000000-0004-0000-0200-000066000000}"/>
    <hyperlink ref="G191" location="Vysvětlivky!B135:E135" display="více zde" xr:uid="{00000000-0004-0000-0200-000067000000}"/>
    <hyperlink ref="G192" location="Vysvětlivky!B136:E136" display="více zde" xr:uid="{00000000-0004-0000-0200-000068000000}"/>
  </hyperlinks>
  <printOptions horizontalCentered="1"/>
  <pageMargins left="0.15763888888888899" right="0.196527777777778" top="0.39374999999999999" bottom="0.43333333333333302" header="0.51180555555555496" footer="0.51180555555555496"/>
  <pageSetup paperSize="9" firstPageNumber="0" orientation="portrait" horizontalDpi="300" verticalDpi="300"/>
  <rowBreaks count="4" manualBreakCount="4">
    <brk id="72" max="16383" man="1"/>
    <brk id="109" max="16383" man="1"/>
    <brk id="142" max="16383" man="1"/>
    <brk id="1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95"/>
  <sheetViews>
    <sheetView zoomScaleNormal="100" workbookViewId="0">
      <selection activeCell="F186" sqref="F186"/>
    </sheetView>
  </sheetViews>
  <sheetFormatPr defaultRowHeight="16.5" x14ac:dyDescent="0.3"/>
  <cols>
    <col min="1" max="1" width="5.42578125" style="69"/>
    <col min="2" max="2" width="6.140625" style="26"/>
    <col min="3" max="3" width="51.5703125" style="69"/>
    <col min="4" max="4" width="15.42578125" style="69"/>
    <col min="5" max="6" width="16.140625" style="69"/>
    <col min="7" max="7" width="10.42578125" style="322"/>
    <col min="8" max="8" width="5.42578125" style="205"/>
    <col min="9" max="1025" width="0" style="69" hidden="1"/>
  </cols>
  <sheetData>
    <row r="1" spans="1:256" x14ac:dyDescent="0.3">
      <c r="A1" s="323"/>
      <c r="B1" s="324"/>
      <c r="C1" s="323"/>
      <c r="D1" s="323"/>
      <c r="E1" s="323"/>
      <c r="F1" s="325"/>
      <c r="G1" s="326"/>
      <c r="H1" s="325"/>
    </row>
    <row r="2" spans="1:256" x14ac:dyDescent="0.3">
      <c r="A2" s="323"/>
      <c r="B2" s="324"/>
      <c r="C2" s="323"/>
      <c r="D2" s="323"/>
      <c r="E2" s="323"/>
      <c r="F2" s="323"/>
      <c r="G2" s="326"/>
      <c r="H2" s="325"/>
    </row>
    <row r="3" spans="1:256" x14ac:dyDescent="0.3">
      <c r="A3" s="323"/>
      <c r="B3" s="324"/>
      <c r="C3" s="323"/>
      <c r="D3" s="323"/>
      <c r="E3" s="323"/>
      <c r="F3" s="323"/>
      <c r="G3" s="326"/>
      <c r="H3" s="325"/>
    </row>
    <row r="4" spans="1:256" s="69" customFormat="1" ht="17.25" x14ac:dyDescent="0.3">
      <c r="A4" s="327"/>
      <c r="B4" s="76" t="s">
        <v>0</v>
      </c>
      <c r="C4" s="77"/>
      <c r="D4" s="77"/>
      <c r="E4" s="77"/>
      <c r="F4" s="78"/>
      <c r="G4" s="328"/>
      <c r="H4" s="325"/>
    </row>
    <row r="5" spans="1:256" ht="57.75" customHeight="1" x14ac:dyDescent="0.3">
      <c r="A5" s="327"/>
      <c r="B5" s="630" t="s">
        <v>287</v>
      </c>
      <c r="C5" s="630"/>
      <c r="D5" s="630"/>
      <c r="E5" s="630"/>
      <c r="F5" s="630"/>
      <c r="G5" s="329"/>
      <c r="H5" s="325"/>
    </row>
    <row r="6" spans="1:256" ht="37.5" customHeight="1" x14ac:dyDescent="0.3">
      <c r="A6" s="327"/>
      <c r="B6" s="631" t="s">
        <v>288</v>
      </c>
      <c r="C6" s="631"/>
      <c r="D6" s="631"/>
      <c r="E6" s="631"/>
      <c r="F6" s="631"/>
      <c r="G6" s="330"/>
      <c r="H6" s="331"/>
      <c r="I6" s="83"/>
      <c r="J6" s="83"/>
      <c r="K6" s="83"/>
      <c r="L6" s="83"/>
      <c r="M6" s="83"/>
      <c r="N6" s="83"/>
      <c r="O6" s="83"/>
      <c r="P6" s="83"/>
      <c r="Q6" s="83"/>
      <c r="R6" s="83"/>
      <c r="S6" s="83"/>
    </row>
    <row r="7" spans="1:256" ht="17.25" x14ac:dyDescent="0.3">
      <c r="A7" s="327"/>
      <c r="B7" s="674" t="s">
        <v>279</v>
      </c>
      <c r="C7" s="674"/>
      <c r="D7" s="674"/>
      <c r="E7" s="674"/>
      <c r="F7" s="674"/>
      <c r="G7" s="328"/>
      <c r="H7" s="332"/>
      <c r="I7" s="83"/>
      <c r="J7" s="83"/>
      <c r="K7" s="83"/>
      <c r="L7" s="83"/>
      <c r="M7" s="83"/>
      <c r="N7" s="83"/>
      <c r="O7" s="83"/>
      <c r="P7" s="83"/>
      <c r="Q7" s="83"/>
      <c r="R7" s="83"/>
      <c r="S7" s="83"/>
    </row>
    <row r="8" spans="1:256" ht="17.25" x14ac:dyDescent="0.3">
      <c r="A8" s="327"/>
      <c r="B8" s="632" t="s">
        <v>33</v>
      </c>
      <c r="C8" s="632"/>
      <c r="D8" s="632"/>
      <c r="E8" s="632"/>
      <c r="F8" s="632"/>
      <c r="G8" s="328"/>
      <c r="H8" s="332"/>
      <c r="I8" s="83"/>
      <c r="J8" s="83"/>
      <c r="K8" s="83"/>
      <c r="L8" s="83"/>
      <c r="M8" s="83"/>
      <c r="N8" s="83"/>
      <c r="O8" s="83"/>
      <c r="P8" s="83"/>
      <c r="Q8" s="83"/>
      <c r="R8" s="83"/>
      <c r="S8" s="83"/>
    </row>
    <row r="9" spans="1:256" ht="17.25" x14ac:dyDescent="0.3">
      <c r="A9" s="327"/>
      <c r="B9" s="674" t="s">
        <v>34</v>
      </c>
      <c r="C9" s="674"/>
      <c r="D9" s="674"/>
      <c r="E9" s="674"/>
      <c r="F9" s="674"/>
      <c r="G9" s="328"/>
      <c r="H9" s="332"/>
      <c r="I9" s="83"/>
      <c r="J9" s="83"/>
      <c r="K9" s="83"/>
      <c r="L9" s="83"/>
      <c r="M9" s="83"/>
      <c r="N9" s="83"/>
      <c r="O9" s="83"/>
      <c r="P9" s="83"/>
      <c r="Q9" s="83"/>
      <c r="R9" s="83"/>
      <c r="S9" s="83"/>
    </row>
    <row r="10" spans="1:256" ht="36" customHeight="1" x14ac:dyDescent="0.3">
      <c r="A10" s="327"/>
      <c r="B10" s="623" t="s">
        <v>35</v>
      </c>
      <c r="C10" s="623"/>
      <c r="D10" s="623"/>
      <c r="E10" s="623"/>
      <c r="F10" s="623"/>
      <c r="G10" s="328"/>
      <c r="H10" s="332"/>
      <c r="I10" s="83"/>
      <c r="J10" s="83"/>
      <c r="K10" s="83"/>
      <c r="L10" s="83"/>
      <c r="M10" s="83"/>
      <c r="N10" s="83"/>
      <c r="O10" s="83"/>
      <c r="P10" s="83"/>
      <c r="Q10" s="83"/>
      <c r="R10" s="83"/>
      <c r="S10" s="83"/>
    </row>
    <row r="11" spans="1:256" ht="17.25" x14ac:dyDescent="0.3">
      <c r="A11" s="327"/>
      <c r="B11" s="632" t="s">
        <v>36</v>
      </c>
      <c r="C11" s="632"/>
      <c r="D11" s="632"/>
      <c r="E11" s="632"/>
      <c r="F11" s="632"/>
      <c r="G11" s="328"/>
      <c r="H11" s="332"/>
      <c r="I11" s="83"/>
      <c r="J11" s="83"/>
      <c r="K11" s="83"/>
      <c r="L11" s="83"/>
      <c r="M11" s="83"/>
      <c r="N11" s="83"/>
      <c r="O11" s="83"/>
      <c r="P11" s="83"/>
      <c r="Q11" s="83"/>
      <c r="R11" s="83"/>
      <c r="S11" s="83"/>
    </row>
    <row r="12" spans="1:256" ht="17.25" customHeight="1" x14ac:dyDescent="0.3">
      <c r="A12" s="327"/>
      <c r="B12" s="633" t="s">
        <v>37</v>
      </c>
      <c r="C12" s="633"/>
      <c r="D12" s="633"/>
      <c r="E12" s="633"/>
      <c r="F12" s="633"/>
      <c r="G12" s="328"/>
      <c r="H12" s="332"/>
      <c r="I12" s="83"/>
      <c r="J12" s="83"/>
      <c r="K12" s="83"/>
      <c r="L12" s="83"/>
      <c r="M12" s="83"/>
      <c r="N12" s="83"/>
      <c r="O12" s="83"/>
      <c r="P12" s="83"/>
      <c r="Q12" s="83"/>
      <c r="R12" s="83"/>
      <c r="S12" s="83"/>
    </row>
    <row r="13" spans="1:256" x14ac:dyDescent="0.3">
      <c r="A13" s="327"/>
      <c r="B13" s="333"/>
      <c r="C13" s="333"/>
      <c r="D13" s="333"/>
      <c r="E13" s="333"/>
      <c r="F13" s="333"/>
      <c r="G13" s="330"/>
      <c r="H13" s="331"/>
      <c r="I13" s="84"/>
      <c r="J13" s="84"/>
      <c r="K13" s="84"/>
      <c r="L13" s="84"/>
      <c r="M13" s="84"/>
      <c r="N13" s="84"/>
      <c r="O13" s="84"/>
      <c r="P13" s="84"/>
      <c r="Q13" s="84"/>
      <c r="R13" s="84"/>
      <c r="S13" s="84"/>
    </row>
    <row r="14" spans="1:256" x14ac:dyDescent="0.3">
      <c r="A14" s="333"/>
      <c r="B14" s="334" t="s">
        <v>12</v>
      </c>
      <c r="C14" s="333"/>
      <c r="D14" s="333"/>
      <c r="E14" s="333"/>
      <c r="F14" s="333"/>
      <c r="G14" s="333"/>
      <c r="H14" s="335"/>
      <c r="I14" s="22"/>
      <c r="J14" s="336"/>
      <c r="K14" s="22"/>
      <c r="L14" s="336"/>
      <c r="M14" s="22"/>
      <c r="N14" s="336"/>
      <c r="O14" s="22"/>
      <c r="P14" s="336"/>
      <c r="Q14" s="22"/>
      <c r="R14" s="336"/>
      <c r="S14" s="22"/>
      <c r="T14" s="336"/>
      <c r="U14" s="22"/>
      <c r="V14" s="336"/>
      <c r="W14" s="22"/>
      <c r="X14" s="336"/>
      <c r="Y14" s="22"/>
      <c r="Z14" s="336"/>
      <c r="AA14" s="22"/>
      <c r="AB14" s="336"/>
      <c r="AC14" s="22"/>
      <c r="AD14" s="336"/>
      <c r="AE14" s="22"/>
      <c r="AF14" s="336"/>
      <c r="AG14" s="22"/>
      <c r="AH14" s="336"/>
      <c r="AI14" s="22"/>
      <c r="AJ14" s="336"/>
      <c r="AK14" s="22"/>
      <c r="AL14" s="336"/>
      <c r="AM14" s="22"/>
      <c r="AN14" s="336"/>
      <c r="AO14" s="22"/>
      <c r="AP14" s="336"/>
      <c r="AQ14" s="22"/>
      <c r="AR14" s="336"/>
      <c r="AS14" s="22"/>
      <c r="AT14" s="336"/>
      <c r="AU14" s="22"/>
      <c r="AV14" s="336"/>
      <c r="AW14" s="22"/>
      <c r="AX14" s="336"/>
      <c r="AY14" s="22"/>
      <c r="AZ14" s="336"/>
      <c r="BA14" s="22"/>
      <c r="BB14" s="336"/>
      <c r="BC14" s="22"/>
      <c r="BD14" s="336"/>
      <c r="BE14" s="22"/>
      <c r="BF14" s="336"/>
      <c r="BG14" s="22"/>
      <c r="BH14" s="336"/>
      <c r="BI14" s="22"/>
      <c r="BJ14" s="336"/>
      <c r="BK14" s="22"/>
      <c r="BL14" s="336"/>
      <c r="BM14" s="22"/>
      <c r="BN14" s="336"/>
      <c r="BO14" s="22"/>
      <c r="BP14" s="336"/>
      <c r="BQ14" s="22"/>
      <c r="BR14" s="336"/>
      <c r="BS14" s="22"/>
      <c r="BT14" s="336"/>
      <c r="BU14" s="22"/>
      <c r="BV14" s="336"/>
      <c r="BW14" s="22"/>
      <c r="BX14" s="336"/>
      <c r="BY14" s="22"/>
      <c r="BZ14" s="336"/>
      <c r="CA14" s="22"/>
      <c r="CB14" s="336"/>
      <c r="CC14" s="22"/>
      <c r="CD14" s="336"/>
      <c r="CE14" s="22"/>
      <c r="CF14" s="336"/>
      <c r="CG14" s="22"/>
      <c r="CH14" s="336"/>
      <c r="CI14" s="22"/>
      <c r="CJ14" s="336"/>
      <c r="CK14" s="22"/>
      <c r="CL14" s="336"/>
      <c r="CM14" s="22"/>
      <c r="CN14" s="336"/>
      <c r="CO14" s="22"/>
      <c r="CP14" s="336"/>
      <c r="CQ14" s="22"/>
      <c r="CR14" s="336"/>
      <c r="CS14" s="22"/>
      <c r="CT14" s="336"/>
      <c r="CU14" s="22"/>
      <c r="CV14" s="336"/>
      <c r="CW14" s="22"/>
      <c r="CX14" s="336"/>
      <c r="CY14" s="22"/>
      <c r="CZ14" s="336"/>
      <c r="DA14" s="22"/>
      <c r="DB14" s="336"/>
      <c r="DC14" s="22"/>
      <c r="DD14" s="336"/>
      <c r="DE14" s="22"/>
      <c r="DF14" s="336"/>
      <c r="DG14" s="22"/>
      <c r="DH14" s="336"/>
      <c r="DI14" s="22"/>
      <c r="DJ14" s="336"/>
      <c r="DK14" s="22"/>
      <c r="DL14" s="336"/>
      <c r="DM14" s="22"/>
      <c r="DN14" s="336"/>
      <c r="DO14" s="22"/>
      <c r="DP14" s="336"/>
      <c r="DQ14" s="22"/>
      <c r="DR14" s="336"/>
      <c r="DS14" s="22"/>
      <c r="DT14" s="336"/>
      <c r="DU14" s="22"/>
      <c r="DV14" s="336"/>
      <c r="DW14" s="22"/>
      <c r="DX14" s="336"/>
      <c r="DY14" s="22"/>
      <c r="DZ14" s="336"/>
      <c r="EA14" s="22"/>
      <c r="EB14" s="336"/>
      <c r="EC14" s="22"/>
      <c r="ED14" s="336"/>
      <c r="EE14" s="22"/>
      <c r="EF14" s="336"/>
      <c r="EG14" s="22"/>
      <c r="EH14" s="336"/>
      <c r="EI14" s="22"/>
      <c r="EJ14" s="336"/>
      <c r="EK14" s="22"/>
      <c r="EL14" s="336"/>
      <c r="EM14" s="22"/>
      <c r="EN14" s="336"/>
      <c r="EO14" s="22"/>
      <c r="EP14" s="336"/>
      <c r="EQ14" s="22"/>
      <c r="ER14" s="336"/>
      <c r="ES14" s="22"/>
      <c r="ET14" s="336"/>
      <c r="EU14" s="22"/>
      <c r="EV14" s="336"/>
      <c r="EW14" s="22"/>
      <c r="EX14" s="336"/>
      <c r="EY14" s="22"/>
      <c r="EZ14" s="336"/>
      <c r="FA14" s="22"/>
      <c r="FB14" s="336"/>
      <c r="FC14" s="22"/>
      <c r="FD14" s="336"/>
      <c r="FE14" s="22"/>
      <c r="FF14" s="336"/>
      <c r="FG14" s="22"/>
      <c r="FH14" s="336"/>
      <c r="FI14" s="22"/>
      <c r="FJ14" s="336"/>
      <c r="FK14" s="22"/>
      <c r="FL14" s="336"/>
      <c r="FM14" s="22"/>
      <c r="FN14" s="336"/>
      <c r="FO14" s="22"/>
      <c r="FP14" s="336"/>
      <c r="FQ14" s="22"/>
      <c r="FR14" s="336"/>
      <c r="FS14" s="22"/>
      <c r="FT14" s="336"/>
      <c r="FU14" s="22"/>
      <c r="FV14" s="336"/>
      <c r="FW14" s="22"/>
      <c r="FX14" s="336"/>
      <c r="FY14" s="22"/>
      <c r="FZ14" s="336"/>
      <c r="GA14" s="22"/>
      <c r="GB14" s="336"/>
      <c r="GC14" s="22"/>
      <c r="GD14" s="336"/>
      <c r="GE14" s="22"/>
      <c r="GF14" s="336"/>
      <c r="GG14" s="22"/>
      <c r="GH14" s="336"/>
      <c r="GI14" s="22"/>
      <c r="GJ14" s="336"/>
      <c r="GK14" s="22"/>
      <c r="GL14" s="336"/>
      <c r="GM14" s="22"/>
      <c r="GN14" s="336"/>
      <c r="GO14" s="22"/>
      <c r="GP14" s="336"/>
      <c r="GQ14" s="22"/>
      <c r="GR14" s="336"/>
      <c r="GS14" s="22"/>
      <c r="GT14" s="336"/>
      <c r="GU14" s="22"/>
      <c r="GV14" s="336"/>
      <c r="GW14" s="22"/>
      <c r="GX14" s="336"/>
      <c r="GY14" s="22"/>
      <c r="GZ14" s="336"/>
      <c r="HA14" s="22"/>
      <c r="HB14" s="336"/>
      <c r="HC14" s="22"/>
      <c r="HD14" s="336"/>
      <c r="HE14" s="22"/>
      <c r="HF14" s="336"/>
      <c r="HG14" s="22"/>
      <c r="HH14" s="336"/>
      <c r="HI14" s="22"/>
      <c r="HJ14" s="336"/>
      <c r="HK14" s="22"/>
      <c r="HL14" s="336"/>
      <c r="HM14" s="22"/>
      <c r="HN14" s="336"/>
      <c r="HO14" s="22"/>
      <c r="HP14" s="336"/>
      <c r="HQ14" s="22"/>
      <c r="HR14" s="336"/>
      <c r="HS14" s="22"/>
      <c r="HT14" s="336"/>
      <c r="HU14" s="22"/>
      <c r="HV14" s="336"/>
      <c r="HW14" s="22"/>
      <c r="HX14" s="336"/>
      <c r="HY14" s="22"/>
      <c r="HZ14" s="336"/>
      <c r="IA14" s="22"/>
      <c r="IB14" s="336"/>
      <c r="IC14" s="22"/>
      <c r="ID14" s="336"/>
      <c r="IE14" s="22"/>
      <c r="IF14" s="336"/>
      <c r="IG14" s="22"/>
      <c r="IH14" s="336"/>
      <c r="II14" s="22"/>
      <c r="IJ14" s="336"/>
      <c r="IK14" s="22"/>
      <c r="IL14" s="336"/>
      <c r="IM14" s="22"/>
      <c r="IN14" s="336"/>
      <c r="IO14" s="22"/>
      <c r="IP14" s="336"/>
      <c r="IQ14" s="22"/>
      <c r="IR14" s="336"/>
      <c r="IS14" s="22"/>
      <c r="IT14" s="336"/>
      <c r="IU14" s="22"/>
      <c r="IV14" s="336"/>
    </row>
    <row r="15" spans="1:256" x14ac:dyDescent="0.3">
      <c r="A15" s="333"/>
      <c r="B15" s="24"/>
      <c r="C15" s="327" t="s">
        <v>38</v>
      </c>
      <c r="D15" s="333"/>
      <c r="E15" s="333"/>
      <c r="F15" s="333"/>
      <c r="G15" s="333"/>
      <c r="H15" s="325"/>
      <c r="I15" s="26"/>
      <c r="K15" s="26"/>
      <c r="M15" s="26"/>
      <c r="O15" s="26"/>
      <c r="Q15" s="26"/>
      <c r="S15" s="26"/>
      <c r="U15" s="26"/>
      <c r="W15" s="26"/>
      <c r="Y15" s="26"/>
      <c r="AA15" s="26"/>
      <c r="AC15" s="26"/>
      <c r="AE15" s="26"/>
      <c r="AG15" s="26"/>
      <c r="AI15" s="26"/>
      <c r="AK15" s="26"/>
      <c r="AM15" s="26"/>
      <c r="AO15" s="26"/>
      <c r="AQ15" s="26"/>
      <c r="AS15" s="26"/>
      <c r="AU15" s="26"/>
      <c r="AW15" s="26"/>
      <c r="AY15" s="26"/>
      <c r="BA15" s="26"/>
      <c r="BC15" s="26"/>
      <c r="BE15" s="26"/>
      <c r="BG15" s="26"/>
      <c r="BI15" s="26"/>
      <c r="BK15" s="26"/>
      <c r="BM15" s="26"/>
      <c r="BO15" s="26"/>
      <c r="BQ15" s="26"/>
      <c r="BS15" s="26"/>
      <c r="BU15" s="26"/>
      <c r="BW15" s="26"/>
      <c r="BY15" s="26"/>
      <c r="CA15" s="26"/>
      <c r="CC15" s="26"/>
      <c r="CE15" s="26"/>
      <c r="CG15" s="26"/>
      <c r="CI15" s="26"/>
      <c r="CK15" s="26"/>
      <c r="CM15" s="26"/>
      <c r="CO15" s="26"/>
      <c r="CQ15" s="26"/>
      <c r="CS15" s="26"/>
      <c r="CU15" s="26"/>
      <c r="CW15" s="26"/>
      <c r="CY15" s="26"/>
      <c r="DA15" s="26"/>
      <c r="DC15" s="26"/>
      <c r="DE15" s="26"/>
      <c r="DG15" s="26"/>
      <c r="DI15" s="26"/>
      <c r="DK15" s="26"/>
      <c r="DM15" s="26"/>
      <c r="DO15" s="26"/>
      <c r="DQ15" s="26"/>
      <c r="DS15" s="26"/>
      <c r="DU15" s="26"/>
      <c r="DW15" s="26"/>
      <c r="DY15" s="26"/>
      <c r="EA15" s="26"/>
      <c r="EC15" s="26"/>
      <c r="EE15" s="26"/>
      <c r="EG15" s="26"/>
      <c r="EI15" s="26"/>
      <c r="EK15" s="26"/>
      <c r="EM15" s="26"/>
      <c r="EO15" s="26"/>
      <c r="EQ15" s="26"/>
      <c r="ES15" s="26"/>
      <c r="EU15" s="26"/>
      <c r="EW15" s="26"/>
      <c r="EY15" s="26"/>
      <c r="FA15" s="26"/>
      <c r="FC15" s="26"/>
      <c r="FE15" s="26"/>
      <c r="FG15" s="26"/>
      <c r="FI15" s="26"/>
      <c r="FK15" s="26"/>
      <c r="FM15" s="26"/>
      <c r="FO15" s="26"/>
      <c r="FQ15" s="26"/>
      <c r="FS15" s="26"/>
      <c r="FU15" s="26"/>
      <c r="FW15" s="26"/>
      <c r="FY15" s="26"/>
      <c r="GA15" s="26"/>
      <c r="GC15" s="26"/>
      <c r="GE15" s="26"/>
      <c r="GG15" s="26"/>
      <c r="GI15" s="26"/>
      <c r="GK15" s="26"/>
      <c r="GM15" s="26"/>
      <c r="GO15" s="26"/>
      <c r="GQ15" s="26"/>
      <c r="GS15" s="26"/>
      <c r="GU15" s="26"/>
      <c r="GW15" s="26"/>
      <c r="GY15" s="26"/>
      <c r="HA15" s="26"/>
      <c r="HC15" s="26"/>
      <c r="HE15" s="26"/>
      <c r="HG15" s="26"/>
      <c r="HI15" s="26"/>
      <c r="HK15" s="26"/>
      <c r="HM15" s="26"/>
      <c r="HO15" s="26"/>
      <c r="HQ15" s="26"/>
      <c r="HS15" s="26"/>
      <c r="HU15" s="26"/>
      <c r="HW15" s="26"/>
      <c r="HY15" s="26"/>
      <c r="IA15" s="26"/>
      <c r="IC15" s="26"/>
      <c r="IE15" s="26"/>
      <c r="IG15" s="26"/>
      <c r="II15" s="26"/>
      <c r="IK15" s="26"/>
      <c r="IM15" s="26"/>
      <c r="IO15" s="26"/>
      <c r="IQ15" s="26"/>
      <c r="IS15" s="26"/>
      <c r="IU15" s="26"/>
    </row>
    <row r="16" spans="1:256" x14ac:dyDescent="0.3">
      <c r="A16" s="333"/>
      <c r="B16" s="88"/>
      <c r="C16" s="327" t="s">
        <v>39</v>
      </c>
      <c r="D16" s="333"/>
      <c r="E16" s="333"/>
      <c r="F16" s="333"/>
      <c r="G16" s="333"/>
      <c r="H16" s="325"/>
      <c r="I16" s="26"/>
      <c r="K16" s="26"/>
      <c r="M16" s="26"/>
      <c r="O16" s="26"/>
      <c r="Q16" s="26"/>
      <c r="S16" s="26"/>
      <c r="U16" s="26"/>
      <c r="W16" s="26"/>
      <c r="Y16" s="26"/>
      <c r="AA16" s="26"/>
      <c r="AC16" s="26"/>
      <c r="AE16" s="26"/>
      <c r="AG16" s="26"/>
      <c r="AI16" s="26"/>
      <c r="AK16" s="26"/>
      <c r="AM16" s="26"/>
      <c r="AO16" s="26"/>
      <c r="AQ16" s="26"/>
      <c r="AS16" s="26"/>
      <c r="AU16" s="26"/>
      <c r="AW16" s="26"/>
      <c r="AY16" s="26"/>
      <c r="BA16" s="26"/>
      <c r="BC16" s="26"/>
      <c r="BE16" s="26"/>
      <c r="BG16" s="26"/>
      <c r="BI16" s="26"/>
      <c r="BK16" s="26"/>
      <c r="BM16" s="26"/>
      <c r="BO16" s="26"/>
      <c r="BQ16" s="26"/>
      <c r="BS16" s="26"/>
      <c r="BU16" s="26"/>
      <c r="BW16" s="26"/>
      <c r="BY16" s="26"/>
      <c r="CA16" s="26"/>
      <c r="CC16" s="26"/>
      <c r="CE16" s="26"/>
      <c r="CG16" s="26"/>
      <c r="CI16" s="26"/>
      <c r="CK16" s="26"/>
      <c r="CM16" s="26"/>
      <c r="CO16" s="26"/>
      <c r="CQ16" s="26"/>
      <c r="CS16" s="26"/>
      <c r="CU16" s="26"/>
      <c r="CW16" s="26"/>
      <c r="CY16" s="26"/>
      <c r="DA16" s="26"/>
      <c r="DC16" s="26"/>
      <c r="DE16" s="26"/>
      <c r="DG16" s="26"/>
      <c r="DI16" s="26"/>
      <c r="DK16" s="26"/>
      <c r="DM16" s="26"/>
      <c r="DO16" s="26"/>
      <c r="DQ16" s="26"/>
      <c r="DS16" s="26"/>
      <c r="DU16" s="26"/>
      <c r="DW16" s="26"/>
      <c r="DY16" s="26"/>
      <c r="EA16" s="26"/>
      <c r="EC16" s="26"/>
      <c r="EE16" s="26"/>
      <c r="EG16" s="26"/>
      <c r="EI16" s="26"/>
      <c r="EK16" s="26"/>
      <c r="EM16" s="26"/>
      <c r="EO16" s="26"/>
      <c r="EQ16" s="26"/>
      <c r="ES16" s="26"/>
      <c r="EU16" s="26"/>
      <c r="EW16" s="26"/>
      <c r="EY16" s="26"/>
      <c r="FA16" s="26"/>
      <c r="FC16" s="26"/>
      <c r="FE16" s="26"/>
      <c r="FG16" s="26"/>
      <c r="FI16" s="26"/>
      <c r="FK16" s="26"/>
      <c r="FM16" s="26"/>
      <c r="FO16" s="26"/>
      <c r="FQ16" s="26"/>
      <c r="FS16" s="26"/>
      <c r="FU16" s="26"/>
      <c r="FW16" s="26"/>
      <c r="FY16" s="26"/>
      <c r="GA16" s="26"/>
      <c r="GC16" s="26"/>
      <c r="GE16" s="26"/>
      <c r="GG16" s="26"/>
      <c r="GI16" s="26"/>
      <c r="GK16" s="26"/>
      <c r="GM16" s="26"/>
      <c r="GO16" s="26"/>
      <c r="GQ16" s="26"/>
      <c r="GS16" s="26"/>
      <c r="GU16" s="26"/>
      <c r="GW16" s="26"/>
      <c r="GY16" s="26"/>
      <c r="HA16" s="26"/>
      <c r="HC16" s="26"/>
      <c r="HE16" s="26"/>
      <c r="HG16" s="26"/>
      <c r="HI16" s="26"/>
      <c r="HK16" s="26"/>
      <c r="HM16" s="26"/>
      <c r="HO16" s="26"/>
      <c r="HQ16" s="26"/>
      <c r="HS16" s="26"/>
      <c r="HU16" s="26"/>
      <c r="HW16" s="26"/>
      <c r="HY16" s="26"/>
      <c r="IA16" s="26"/>
      <c r="IC16" s="26"/>
      <c r="IE16" s="26"/>
      <c r="IG16" s="26"/>
      <c r="II16" s="26"/>
      <c r="IK16" s="26"/>
      <c r="IM16" s="26"/>
      <c r="IO16" s="26"/>
      <c r="IQ16" s="26"/>
      <c r="IS16" s="26"/>
      <c r="IU16" s="26"/>
    </row>
    <row r="17" spans="1:8" x14ac:dyDescent="0.3">
      <c r="A17" s="327"/>
      <c r="B17" s="337"/>
      <c r="C17" s="327"/>
      <c r="D17" s="338"/>
      <c r="E17" s="327"/>
      <c r="F17" s="339" t="s">
        <v>289</v>
      </c>
      <c r="G17" s="328"/>
      <c r="H17" s="325"/>
    </row>
    <row r="18" spans="1:8" ht="57" customHeight="1" x14ac:dyDescent="0.3">
      <c r="A18" s="327"/>
      <c r="B18" s="675" t="s">
        <v>290</v>
      </c>
      <c r="C18" s="675"/>
      <c r="D18" s="675"/>
      <c r="E18" s="675"/>
      <c r="F18" s="675"/>
      <c r="G18" s="328"/>
      <c r="H18" s="325"/>
    </row>
    <row r="19" spans="1:8" ht="16.350000000000001" customHeight="1" x14ac:dyDescent="0.3">
      <c r="A19" s="327"/>
      <c r="B19" s="340"/>
      <c r="C19" s="341" t="s">
        <v>42</v>
      </c>
      <c r="D19" s="635" t="s">
        <v>283</v>
      </c>
      <c r="E19" s="635"/>
      <c r="F19" s="342"/>
      <c r="G19" s="329"/>
      <c r="H19" s="325"/>
    </row>
    <row r="20" spans="1:8" ht="8.25" customHeight="1" x14ac:dyDescent="0.3">
      <c r="A20" s="327"/>
      <c r="B20" s="343"/>
      <c r="C20" s="344"/>
      <c r="D20" s="344"/>
      <c r="E20" s="344"/>
      <c r="F20" s="345"/>
      <c r="G20" s="328"/>
      <c r="H20" s="325"/>
    </row>
    <row r="21" spans="1:8" x14ac:dyDescent="0.3">
      <c r="A21" s="327"/>
      <c r="B21" s="346"/>
      <c r="C21" s="346"/>
      <c r="D21" s="346"/>
      <c r="E21" s="346"/>
      <c r="F21" s="346"/>
      <c r="G21" s="328"/>
      <c r="H21" s="325"/>
    </row>
    <row r="22" spans="1:8" x14ac:dyDescent="0.3">
      <c r="A22" s="327"/>
      <c r="B22" s="347" t="s">
        <v>44</v>
      </c>
      <c r="C22" s="327"/>
      <c r="D22" s="327"/>
      <c r="E22" s="327"/>
      <c r="F22" s="327"/>
      <c r="G22" s="328"/>
      <c r="H22" s="325"/>
    </row>
    <row r="23" spans="1:8" ht="21.95" customHeight="1" x14ac:dyDescent="0.3">
      <c r="A23" s="327"/>
      <c r="B23" s="676" t="s">
        <v>45</v>
      </c>
      <c r="C23" s="349" t="s">
        <v>46</v>
      </c>
      <c r="D23" s="63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Sušice</v>
      </c>
      <c r="E23" s="637"/>
      <c r="F23" s="637"/>
      <c r="G23" s="350" t="s">
        <v>47</v>
      </c>
      <c r="H23" s="325"/>
    </row>
    <row r="24" spans="1:8" ht="18" customHeight="1" x14ac:dyDescent="0.3">
      <c r="A24" s="327"/>
      <c r="B24" s="676"/>
      <c r="C24" s="349" t="s">
        <v>48</v>
      </c>
      <c r="D24" s="6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636606</v>
      </c>
      <c r="E24" s="638"/>
      <c r="F24" s="638"/>
      <c r="G24" s="350" t="s">
        <v>47</v>
      </c>
      <c r="H24" s="325"/>
    </row>
    <row r="25" spans="1:8" ht="18" customHeight="1" x14ac:dyDescent="0.3">
      <c r="A25" s="327"/>
      <c r="B25" s="676" t="s">
        <v>49</v>
      </c>
      <c r="C25" s="351" t="s">
        <v>50</v>
      </c>
      <c r="D25" s="6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Sušice</v>
      </c>
      <c r="E25" s="638"/>
      <c r="F25" s="638"/>
      <c r="G25" s="350" t="s">
        <v>47</v>
      </c>
      <c r="H25" s="325"/>
    </row>
    <row r="26" spans="1:8" ht="18" customHeight="1" x14ac:dyDescent="0.3">
      <c r="A26" s="327"/>
      <c r="B26" s="676"/>
      <c r="C26" s="349" t="s">
        <v>51</v>
      </c>
      <c r="D26" s="6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636606</v>
      </c>
      <c r="E26" s="638"/>
      <c r="F26" s="638"/>
      <c r="G26" s="350" t="s">
        <v>47</v>
      </c>
      <c r="H26" s="325"/>
    </row>
    <row r="27" spans="1:8" ht="18" customHeight="1" x14ac:dyDescent="0.3">
      <c r="A27" s="327"/>
      <c r="B27" s="676" t="s">
        <v>52</v>
      </c>
      <c r="C27" s="349" t="s">
        <v>53</v>
      </c>
      <c r="D27" s="677" t="str">
        <f>+IF(AND(ISBLANK(Identifikace!D31),ISBLANK(Identifikace!N31)),"Vyplňte, prosím, údaje v listu Identifikace.","viz list Identifikace")</f>
        <v>viz list Identifikace</v>
      </c>
      <c r="E27" s="677"/>
      <c r="F27" s="677"/>
      <c r="G27" s="350" t="s">
        <v>47</v>
      </c>
      <c r="H27" s="325"/>
    </row>
    <row r="28" spans="1:8" ht="18" customHeight="1" x14ac:dyDescent="0.3">
      <c r="A28" s="327"/>
      <c r="B28" s="676"/>
      <c r="C28" s="349" t="s">
        <v>54</v>
      </c>
      <c r="D28" s="638" t="str">
        <f>+IF(AND(ISBLANK(Identifikace!F31),ISBLANK(Identifikace!P31)),"Vyplňte, prosím, údaje v listu Identifikace.","viz list Identifikace")</f>
        <v>viz list Identifikace</v>
      </c>
      <c r="E28" s="638"/>
      <c r="F28" s="638"/>
      <c r="G28" s="350" t="s">
        <v>47</v>
      </c>
      <c r="H28" s="325"/>
    </row>
    <row r="29" spans="1:8" ht="18" customHeight="1" x14ac:dyDescent="0.3">
      <c r="A29" s="327"/>
      <c r="B29" s="348" t="s">
        <v>55</v>
      </c>
      <c r="C29" s="349" t="s">
        <v>56</v>
      </c>
      <c r="D29" s="678" t="s">
        <v>291</v>
      </c>
      <c r="E29" s="678"/>
      <c r="F29" s="678"/>
      <c r="G29" s="350" t="s">
        <v>47</v>
      </c>
      <c r="H29" s="325"/>
    </row>
    <row r="30" spans="1:8" ht="18" customHeight="1" x14ac:dyDescent="0.3">
      <c r="A30" s="327"/>
      <c r="B30" s="348" t="s">
        <v>58</v>
      </c>
      <c r="C30" s="349" t="s">
        <v>59</v>
      </c>
      <c r="D30" s="679"/>
      <c r="E30" s="679"/>
      <c r="F30" s="679"/>
      <c r="G30" s="350" t="s">
        <v>47</v>
      </c>
      <c r="H30" s="325"/>
    </row>
    <row r="31" spans="1:8" ht="9" customHeight="1" x14ac:dyDescent="0.3">
      <c r="A31" s="327"/>
      <c r="B31" s="327"/>
      <c r="C31" s="327"/>
      <c r="D31" s="327"/>
      <c r="E31" s="327"/>
      <c r="F31" s="327"/>
      <c r="G31" s="352"/>
      <c r="H31" s="325"/>
    </row>
    <row r="32" spans="1:8" x14ac:dyDescent="0.3">
      <c r="A32" s="327"/>
      <c r="B32" s="353"/>
      <c r="C32" s="354"/>
      <c r="D32" s="327"/>
      <c r="E32" s="355" t="s">
        <v>60</v>
      </c>
      <c r="F32" s="356" t="s">
        <v>61</v>
      </c>
      <c r="G32" s="352"/>
      <c r="H32" s="325"/>
    </row>
    <row r="33" spans="1:9" ht="24" customHeight="1" x14ac:dyDescent="0.3">
      <c r="A33" s="327"/>
      <c r="B33" s="348" t="s">
        <v>62</v>
      </c>
      <c r="C33" s="676" t="s">
        <v>63</v>
      </c>
      <c r="D33" s="676"/>
      <c r="E33" s="110" t="str">
        <f>+IF(ISBLANK(Identifikace!I31),"Vyplňte, prosím, v listu Identifikace","viz list Identifikace")</f>
        <v>viz list Identifikace</v>
      </c>
      <c r="F33" s="111" t="str">
        <f>+IF(ISBLANK(Identifikace!S31),"Vyplňte, prosím, v listu Identifikace","viz list Identifikace")</f>
        <v>viz list Identifikace</v>
      </c>
      <c r="G33" s="350" t="s">
        <v>47</v>
      </c>
      <c r="H33" s="325"/>
    </row>
    <row r="34" spans="1:9" ht="24" customHeight="1" x14ac:dyDescent="0.3">
      <c r="A34" s="327"/>
      <c r="B34" s="348" t="s">
        <v>64</v>
      </c>
      <c r="C34" s="676" t="s">
        <v>65</v>
      </c>
      <c r="D34" s="676"/>
      <c r="E34" s="357"/>
      <c r="F34" s="358"/>
      <c r="G34" s="350" t="s">
        <v>47</v>
      </c>
      <c r="H34" s="325"/>
    </row>
    <row r="35" spans="1:9" ht="24" customHeight="1" x14ac:dyDescent="0.3">
      <c r="A35" s="327"/>
      <c r="B35" s="348" t="s">
        <v>66</v>
      </c>
      <c r="C35" s="676" t="s">
        <v>67</v>
      </c>
      <c r="D35" s="676"/>
      <c r="E35" s="357"/>
      <c r="F35" s="358"/>
      <c r="G35" s="350" t="s">
        <v>47</v>
      </c>
      <c r="H35" s="325"/>
    </row>
    <row r="36" spans="1:9" ht="24" customHeight="1" x14ac:dyDescent="0.3">
      <c r="A36" s="327"/>
      <c r="B36" s="348" t="s">
        <v>68</v>
      </c>
      <c r="C36" s="676" t="s">
        <v>69</v>
      </c>
      <c r="D36" s="676"/>
      <c r="E36" s="359"/>
      <c r="F36" s="360"/>
      <c r="G36" s="350" t="s">
        <v>47</v>
      </c>
      <c r="H36" s="325"/>
    </row>
    <row r="37" spans="1:9" ht="17.25" x14ac:dyDescent="0.3">
      <c r="A37" s="327"/>
      <c r="B37" s="361"/>
      <c r="C37" s="327"/>
      <c r="D37" s="327"/>
      <c r="E37" s="327"/>
      <c r="F37" s="327"/>
      <c r="G37" s="328"/>
      <c r="H37" s="325"/>
    </row>
    <row r="38" spans="1:9" ht="39.75" customHeight="1" x14ac:dyDescent="0.3">
      <c r="A38" s="327"/>
      <c r="B38" s="680" t="s">
        <v>70</v>
      </c>
      <c r="C38" s="680"/>
      <c r="D38" s="680"/>
      <c r="E38" s="680"/>
      <c r="F38" s="680"/>
      <c r="G38" s="328"/>
      <c r="H38" s="325"/>
    </row>
    <row r="39" spans="1:9" ht="26.25" customHeight="1" x14ac:dyDescent="0.3">
      <c r="A39" s="327"/>
      <c r="B39" s="681" t="s">
        <v>71</v>
      </c>
      <c r="C39" s="682" t="s">
        <v>72</v>
      </c>
      <c r="D39" s="683" t="s">
        <v>73</v>
      </c>
      <c r="E39" s="362" t="s">
        <v>60</v>
      </c>
      <c r="F39" s="364" t="s">
        <v>61</v>
      </c>
      <c r="G39" s="328"/>
      <c r="H39" s="325"/>
    </row>
    <row r="40" spans="1:9" x14ac:dyDescent="0.3">
      <c r="A40" s="327"/>
      <c r="B40" s="681"/>
      <c r="C40" s="682"/>
      <c r="D40" s="683"/>
      <c r="E40" s="365">
        <v>2023</v>
      </c>
      <c r="F40" s="366">
        <v>2023</v>
      </c>
      <c r="G40" s="328"/>
      <c r="H40" s="325"/>
    </row>
    <row r="41" spans="1:9" x14ac:dyDescent="0.3">
      <c r="A41" s="327"/>
      <c r="B41" s="681"/>
      <c r="C41" s="682"/>
      <c r="D41" s="683"/>
      <c r="E41" s="365" t="s">
        <v>292</v>
      </c>
      <c r="F41" s="366" t="s">
        <v>292</v>
      </c>
      <c r="G41" s="328"/>
      <c r="H41" s="325"/>
    </row>
    <row r="42" spans="1:9" s="127" customFormat="1" x14ac:dyDescent="0.3">
      <c r="A42" s="367"/>
      <c r="B42" s="368">
        <v>1</v>
      </c>
      <c r="C42" s="369">
        <v>2</v>
      </c>
      <c r="D42" s="369" t="s">
        <v>75</v>
      </c>
      <c r="E42" s="369">
        <v>3</v>
      </c>
      <c r="F42" s="370">
        <v>4</v>
      </c>
      <c r="G42" s="328"/>
      <c r="H42" s="371"/>
      <c r="I42" s="69"/>
    </row>
    <row r="43" spans="1:9" x14ac:dyDescent="0.3">
      <c r="A43" s="327"/>
      <c r="B43" s="372" t="s">
        <v>76</v>
      </c>
      <c r="C43" s="373" t="s">
        <v>77</v>
      </c>
      <c r="D43" s="374" t="s">
        <v>78</v>
      </c>
      <c r="E43" s="375">
        <f>+E44+E45+E46+E47</f>
        <v>0</v>
      </c>
      <c r="F43" s="376">
        <f>+F44+F45+F46+F47</f>
        <v>0</v>
      </c>
      <c r="G43" s="350" t="s">
        <v>47</v>
      </c>
      <c r="H43" s="325"/>
    </row>
    <row r="44" spans="1:9" ht="17.100000000000001" customHeight="1" x14ac:dyDescent="0.3">
      <c r="A44" s="327"/>
      <c r="B44" s="377" t="s">
        <v>79</v>
      </c>
      <c r="C44" s="378" t="s">
        <v>80</v>
      </c>
      <c r="D44" s="379" t="s">
        <v>78</v>
      </c>
      <c r="E44" s="136"/>
      <c r="F44" s="137"/>
      <c r="G44" s="350" t="s">
        <v>47</v>
      </c>
      <c r="H44" s="325"/>
    </row>
    <row r="45" spans="1:9" ht="17.100000000000001" customHeight="1" x14ac:dyDescent="0.3">
      <c r="A45" s="327"/>
      <c r="B45" s="377" t="s">
        <v>81</v>
      </c>
      <c r="C45" s="378" t="s">
        <v>82</v>
      </c>
      <c r="D45" s="379" t="s">
        <v>78</v>
      </c>
      <c r="E45" s="136"/>
      <c r="F45" s="137"/>
      <c r="G45" s="350" t="s">
        <v>47</v>
      </c>
      <c r="H45" s="325"/>
    </row>
    <row r="46" spans="1:9" ht="17.100000000000001" customHeight="1" x14ac:dyDescent="0.3">
      <c r="A46" s="327"/>
      <c r="B46" s="377" t="s">
        <v>83</v>
      </c>
      <c r="C46" s="378" t="s">
        <v>84</v>
      </c>
      <c r="D46" s="379" t="s">
        <v>78</v>
      </c>
      <c r="E46" s="136"/>
      <c r="F46" s="137"/>
      <c r="G46" s="350" t="s">
        <v>47</v>
      </c>
      <c r="H46" s="325"/>
    </row>
    <row r="47" spans="1:9" ht="17.100000000000001" customHeight="1" x14ac:dyDescent="0.3">
      <c r="A47" s="327"/>
      <c r="B47" s="380" t="s">
        <v>85</v>
      </c>
      <c r="C47" s="381" t="s">
        <v>86</v>
      </c>
      <c r="D47" s="382" t="s">
        <v>78</v>
      </c>
      <c r="E47" s="141"/>
      <c r="F47" s="142"/>
      <c r="G47" s="350" t="s">
        <v>47</v>
      </c>
      <c r="H47" s="325"/>
    </row>
    <row r="48" spans="1:9" ht="17.100000000000001" customHeight="1" x14ac:dyDescent="0.3">
      <c r="A48" s="327"/>
      <c r="B48" s="372" t="s">
        <v>87</v>
      </c>
      <c r="C48" s="373" t="s">
        <v>88</v>
      </c>
      <c r="D48" s="374" t="s">
        <v>78</v>
      </c>
      <c r="E48" s="383">
        <f>+E49+E50</f>
        <v>0</v>
      </c>
      <c r="F48" s="376">
        <f>+F49+F50</f>
        <v>0</v>
      </c>
      <c r="G48" s="350" t="s">
        <v>47</v>
      </c>
      <c r="H48" s="325"/>
    </row>
    <row r="49" spans="1:8" ht="17.100000000000001" customHeight="1" x14ac:dyDescent="0.3">
      <c r="A49" s="327"/>
      <c r="B49" s="377" t="s">
        <v>89</v>
      </c>
      <c r="C49" s="378" t="s">
        <v>90</v>
      </c>
      <c r="D49" s="379" t="s">
        <v>78</v>
      </c>
      <c r="E49" s="136"/>
      <c r="F49" s="137"/>
      <c r="G49" s="350" t="s">
        <v>47</v>
      </c>
      <c r="H49" s="325"/>
    </row>
    <row r="50" spans="1:8" ht="17.100000000000001" customHeight="1" x14ac:dyDescent="0.3">
      <c r="A50" s="327"/>
      <c r="B50" s="380" t="s">
        <v>91</v>
      </c>
      <c r="C50" s="381" t="s">
        <v>92</v>
      </c>
      <c r="D50" s="382" t="s">
        <v>78</v>
      </c>
      <c r="E50" s="141"/>
      <c r="F50" s="142"/>
      <c r="G50" s="350" t="s">
        <v>47</v>
      </c>
      <c r="H50" s="325"/>
    </row>
    <row r="51" spans="1:8" ht="17.100000000000001" customHeight="1" x14ac:dyDescent="0.3">
      <c r="A51" s="327"/>
      <c r="B51" s="372" t="s">
        <v>93</v>
      </c>
      <c r="C51" s="373" t="s">
        <v>94</v>
      </c>
      <c r="D51" s="374" t="s">
        <v>78</v>
      </c>
      <c r="E51" s="375">
        <f>+E52+E53</f>
        <v>0</v>
      </c>
      <c r="F51" s="376">
        <f>+F52+F53</f>
        <v>0</v>
      </c>
      <c r="G51" s="384" t="s">
        <v>47</v>
      </c>
      <c r="H51" s="325"/>
    </row>
    <row r="52" spans="1:8" ht="17.100000000000001" customHeight="1" x14ac:dyDescent="0.3">
      <c r="A52" s="327"/>
      <c r="B52" s="377" t="s">
        <v>95</v>
      </c>
      <c r="C52" s="378" t="s">
        <v>96</v>
      </c>
      <c r="D52" s="379" t="s">
        <v>78</v>
      </c>
      <c r="E52" s="136"/>
      <c r="F52" s="137"/>
      <c r="G52" s="384" t="s">
        <v>47</v>
      </c>
      <c r="H52" s="325"/>
    </row>
    <row r="53" spans="1:8" ht="17.100000000000001" customHeight="1" x14ac:dyDescent="0.3">
      <c r="A53" s="327"/>
      <c r="B53" s="380" t="s">
        <v>97</v>
      </c>
      <c r="C53" s="381" t="s">
        <v>98</v>
      </c>
      <c r="D53" s="382" t="s">
        <v>78</v>
      </c>
      <c r="E53" s="141"/>
      <c r="F53" s="142"/>
      <c r="G53" s="384" t="s">
        <v>47</v>
      </c>
      <c r="H53" s="325"/>
    </row>
    <row r="54" spans="1:8" ht="17.100000000000001" customHeight="1" x14ac:dyDescent="0.3">
      <c r="A54" s="327"/>
      <c r="B54" s="372" t="s">
        <v>99</v>
      </c>
      <c r="C54" s="373" t="s">
        <v>100</v>
      </c>
      <c r="D54" s="374" t="s">
        <v>78</v>
      </c>
      <c r="E54" s="375">
        <f>+E55+E56+E57+SUMIF(E58,"&gt;=0",E58)</f>
        <v>0</v>
      </c>
      <c r="F54" s="376">
        <f>+F55+F56+F57+SUMIF(F58,"&gt;=0",F58)</f>
        <v>0</v>
      </c>
      <c r="G54" s="384" t="s">
        <v>47</v>
      </c>
      <c r="H54" s="325"/>
    </row>
    <row r="55" spans="1:8" ht="17.100000000000001" customHeight="1" x14ac:dyDescent="0.3">
      <c r="A55" s="327"/>
      <c r="B55" s="377" t="s">
        <v>101</v>
      </c>
      <c r="C55" s="378" t="s">
        <v>102</v>
      </c>
      <c r="D55" s="379" t="s">
        <v>78</v>
      </c>
      <c r="E55" s="136"/>
      <c r="F55" s="137"/>
      <c r="G55" s="384" t="s">
        <v>47</v>
      </c>
      <c r="H55" s="325"/>
    </row>
    <row r="56" spans="1:8" ht="17.100000000000001" customHeight="1" x14ac:dyDescent="0.3">
      <c r="A56" s="327"/>
      <c r="B56" s="377" t="s">
        <v>103</v>
      </c>
      <c r="C56" s="385" t="s">
        <v>293</v>
      </c>
      <c r="D56" s="379" t="s">
        <v>78</v>
      </c>
      <c r="E56" s="136"/>
      <c r="F56" s="137"/>
      <c r="G56" s="384" t="s">
        <v>47</v>
      </c>
      <c r="H56" s="325"/>
    </row>
    <row r="57" spans="1:8" ht="17.100000000000001" customHeight="1" x14ac:dyDescent="0.3">
      <c r="A57" s="327"/>
      <c r="B57" s="377" t="s">
        <v>105</v>
      </c>
      <c r="C57" s="378" t="s">
        <v>106</v>
      </c>
      <c r="D57" s="379" t="s">
        <v>78</v>
      </c>
      <c r="E57" s="386"/>
      <c r="F57" s="137"/>
      <c r="G57" s="384" t="s">
        <v>47</v>
      </c>
      <c r="H57" s="325"/>
    </row>
    <row r="58" spans="1:8" ht="17.100000000000001" customHeight="1" x14ac:dyDescent="0.3">
      <c r="A58" s="327"/>
      <c r="B58" s="380" t="s">
        <v>107</v>
      </c>
      <c r="C58" s="387" t="s">
        <v>108</v>
      </c>
      <c r="D58" s="382" t="s">
        <v>78</v>
      </c>
      <c r="E58" s="388">
        <f>+E114</f>
        <v>0</v>
      </c>
      <c r="F58" s="389">
        <f>+F114</f>
        <v>0</v>
      </c>
      <c r="G58" s="384" t="s">
        <v>47</v>
      </c>
      <c r="H58" s="325"/>
    </row>
    <row r="59" spans="1:8" ht="17.100000000000001" customHeight="1" x14ac:dyDescent="0.3">
      <c r="A59" s="327"/>
      <c r="B59" s="372" t="s">
        <v>109</v>
      </c>
      <c r="C59" s="373" t="s">
        <v>110</v>
      </c>
      <c r="D59" s="374" t="s">
        <v>78</v>
      </c>
      <c r="E59" s="375">
        <f>+E60+E61+E62</f>
        <v>0</v>
      </c>
      <c r="F59" s="376">
        <f>+F60+F61+F62</f>
        <v>0</v>
      </c>
      <c r="G59" s="384" t="s">
        <v>47</v>
      </c>
      <c r="H59" s="325"/>
    </row>
    <row r="60" spans="1:8" ht="17.100000000000001" customHeight="1" x14ac:dyDescent="0.3">
      <c r="A60" s="327"/>
      <c r="B60" s="377" t="s">
        <v>111</v>
      </c>
      <c r="C60" s="378" t="s">
        <v>112</v>
      </c>
      <c r="D60" s="379" t="s">
        <v>78</v>
      </c>
      <c r="E60" s="136"/>
      <c r="F60" s="137"/>
      <c r="G60" s="384" t="s">
        <v>47</v>
      </c>
      <c r="H60" s="325"/>
    </row>
    <row r="61" spans="1:8" ht="17.100000000000001" customHeight="1" x14ac:dyDescent="0.3">
      <c r="A61" s="327"/>
      <c r="B61" s="377" t="s">
        <v>113</v>
      </c>
      <c r="C61" s="378" t="s">
        <v>114</v>
      </c>
      <c r="D61" s="379" t="s">
        <v>78</v>
      </c>
      <c r="E61" s="136"/>
      <c r="F61" s="137"/>
      <c r="G61" s="384" t="s">
        <v>47</v>
      </c>
      <c r="H61" s="325"/>
    </row>
    <row r="62" spans="1:8" ht="17.100000000000001" customHeight="1" x14ac:dyDescent="0.3">
      <c r="A62" s="327"/>
      <c r="B62" s="380" t="s">
        <v>115</v>
      </c>
      <c r="C62" s="381" t="s">
        <v>116</v>
      </c>
      <c r="D62" s="382" t="s">
        <v>78</v>
      </c>
      <c r="E62" s="141"/>
      <c r="F62" s="142"/>
      <c r="G62" s="384" t="s">
        <v>47</v>
      </c>
      <c r="H62" s="325"/>
    </row>
    <row r="63" spans="1:8" ht="17.100000000000001" customHeight="1" x14ac:dyDescent="0.3">
      <c r="A63" s="327"/>
      <c r="B63" s="390" t="s">
        <v>117</v>
      </c>
      <c r="C63" s="349" t="s">
        <v>118</v>
      </c>
      <c r="D63" s="391" t="s">
        <v>78</v>
      </c>
      <c r="E63" s="392"/>
      <c r="F63" s="393"/>
      <c r="G63" s="384" t="s">
        <v>47</v>
      </c>
      <c r="H63" s="325"/>
    </row>
    <row r="64" spans="1:8" ht="17.100000000000001" customHeight="1" x14ac:dyDescent="0.3">
      <c r="A64" s="327"/>
      <c r="B64" s="390" t="s">
        <v>119</v>
      </c>
      <c r="C64" s="349" t="s">
        <v>120</v>
      </c>
      <c r="D64" s="391" t="s">
        <v>78</v>
      </c>
      <c r="E64" s="151"/>
      <c r="F64" s="152"/>
      <c r="G64" s="384" t="s">
        <v>47</v>
      </c>
      <c r="H64" s="325"/>
    </row>
    <row r="65" spans="1:8" ht="17.100000000000001" customHeight="1" x14ac:dyDescent="0.3">
      <c r="A65" s="327"/>
      <c r="B65" s="394" t="s">
        <v>121</v>
      </c>
      <c r="C65" s="395" t="s">
        <v>122</v>
      </c>
      <c r="D65" s="396" t="s">
        <v>78</v>
      </c>
      <c r="E65" s="156"/>
      <c r="F65" s="157"/>
      <c r="G65" s="384" t="s">
        <v>47</v>
      </c>
      <c r="H65" s="325"/>
    </row>
    <row r="66" spans="1:8" ht="17.100000000000001" customHeight="1" x14ac:dyDescent="0.3">
      <c r="A66" s="327"/>
      <c r="B66" s="390" t="s">
        <v>123</v>
      </c>
      <c r="C66" s="397" t="s">
        <v>124</v>
      </c>
      <c r="D66" s="398" t="s">
        <v>78</v>
      </c>
      <c r="E66" s="149"/>
      <c r="F66" s="150"/>
      <c r="G66" s="384" t="s">
        <v>47</v>
      </c>
      <c r="H66" s="325"/>
    </row>
    <row r="67" spans="1:8" ht="17.100000000000001" customHeight="1" x14ac:dyDescent="0.3">
      <c r="A67" s="327"/>
      <c r="B67" s="380" t="s">
        <v>125</v>
      </c>
      <c r="C67" s="381" t="s">
        <v>126</v>
      </c>
      <c r="D67" s="382" t="s">
        <v>78</v>
      </c>
      <c r="E67" s="141"/>
      <c r="F67" s="142"/>
      <c r="G67" s="384" t="s">
        <v>47</v>
      </c>
      <c r="H67" s="325"/>
    </row>
    <row r="68" spans="1:8" ht="17.100000000000001" customHeight="1" x14ac:dyDescent="0.3">
      <c r="A68" s="327"/>
      <c r="B68" s="399" t="s">
        <v>127</v>
      </c>
      <c r="C68" s="400" t="s">
        <v>128</v>
      </c>
      <c r="D68" s="401" t="s">
        <v>78</v>
      </c>
      <c r="E68" s="402">
        <f>+E43+E48+E51+E54+E63+E64+E65+E66+E59</f>
        <v>0</v>
      </c>
      <c r="F68" s="403">
        <f>+F43+F48+F51+F54+F63+F64+F65+F66+F59</f>
        <v>0</v>
      </c>
      <c r="G68" s="384" t="s">
        <v>47</v>
      </c>
      <c r="H68" s="325"/>
    </row>
    <row r="69" spans="1:8" s="69" customFormat="1" x14ac:dyDescent="0.3">
      <c r="A69" s="327"/>
      <c r="B69" s="404"/>
      <c r="C69" s="405"/>
      <c r="D69" s="406"/>
      <c r="E69" s="405"/>
      <c r="F69" s="405"/>
      <c r="G69" s="352"/>
      <c r="H69" s="325"/>
    </row>
    <row r="70" spans="1:8" x14ac:dyDescent="0.3">
      <c r="A70" s="327"/>
      <c r="B70" s="407" t="s">
        <v>129</v>
      </c>
      <c r="C70" s="408" t="s">
        <v>130</v>
      </c>
      <c r="D70" s="409" t="s">
        <v>131</v>
      </c>
      <c r="E70" s="171"/>
      <c r="F70" s="410"/>
      <c r="G70" s="350" t="s">
        <v>47</v>
      </c>
      <c r="H70" s="325"/>
    </row>
    <row r="71" spans="1:8" x14ac:dyDescent="0.3">
      <c r="A71" s="327"/>
      <c r="B71" s="411" t="s">
        <v>132</v>
      </c>
      <c r="C71" s="412" t="s">
        <v>133</v>
      </c>
      <c r="D71" s="413" t="s">
        <v>134</v>
      </c>
      <c r="E71" s="136"/>
      <c r="F71" s="414" t="s">
        <v>135</v>
      </c>
      <c r="G71" s="384" t="s">
        <v>47</v>
      </c>
      <c r="H71" s="415"/>
    </row>
    <row r="72" spans="1:8" x14ac:dyDescent="0.3">
      <c r="A72" s="327"/>
      <c r="B72" s="411" t="s">
        <v>136</v>
      </c>
      <c r="C72" s="416" t="s">
        <v>137</v>
      </c>
      <c r="D72" s="413" t="s">
        <v>134</v>
      </c>
      <c r="E72" s="386"/>
      <c r="F72" s="414" t="s">
        <v>135</v>
      </c>
      <c r="G72" s="384" t="s">
        <v>47</v>
      </c>
      <c r="H72" s="325"/>
    </row>
    <row r="73" spans="1:8" x14ac:dyDescent="0.3">
      <c r="A73" s="327"/>
      <c r="B73" s="411" t="s">
        <v>138</v>
      </c>
      <c r="C73" s="412" t="s">
        <v>139</v>
      </c>
      <c r="D73" s="413" t="s">
        <v>134</v>
      </c>
      <c r="E73" s="417" t="s">
        <v>135</v>
      </c>
      <c r="F73" s="418"/>
      <c r="G73" s="350" t="s">
        <v>47</v>
      </c>
      <c r="H73" s="415"/>
    </row>
    <row r="74" spans="1:8" x14ac:dyDescent="0.3">
      <c r="A74" s="327"/>
      <c r="B74" s="411" t="s">
        <v>140</v>
      </c>
      <c r="C74" s="416" t="s">
        <v>141</v>
      </c>
      <c r="D74" s="413" t="s">
        <v>134</v>
      </c>
      <c r="E74" s="417" t="s">
        <v>135</v>
      </c>
      <c r="F74" s="418"/>
      <c r="G74" s="350" t="s">
        <v>47</v>
      </c>
      <c r="H74" s="325"/>
    </row>
    <row r="75" spans="1:8" x14ac:dyDescent="0.3">
      <c r="A75" s="327"/>
      <c r="B75" s="411" t="s">
        <v>142</v>
      </c>
      <c r="C75" s="412" t="s">
        <v>143</v>
      </c>
      <c r="D75" s="413" t="s">
        <v>134</v>
      </c>
      <c r="E75" s="417" t="s">
        <v>135</v>
      </c>
      <c r="F75" s="418"/>
      <c r="G75" s="350" t="s">
        <v>47</v>
      </c>
      <c r="H75" s="415"/>
    </row>
    <row r="76" spans="1:8" x14ac:dyDescent="0.3">
      <c r="A76" s="327"/>
      <c r="B76" s="411" t="s">
        <v>144</v>
      </c>
      <c r="C76" s="412" t="s">
        <v>145</v>
      </c>
      <c r="D76" s="413" t="s">
        <v>134</v>
      </c>
      <c r="E76" s="417" t="s">
        <v>135</v>
      </c>
      <c r="F76" s="418"/>
      <c r="G76" s="384" t="s">
        <v>47</v>
      </c>
      <c r="H76" s="325"/>
    </row>
    <row r="77" spans="1:8" x14ac:dyDescent="0.3">
      <c r="A77" s="327"/>
      <c r="B77" s="411" t="s">
        <v>146</v>
      </c>
      <c r="C77" s="412" t="s">
        <v>147</v>
      </c>
      <c r="D77" s="413" t="s">
        <v>134</v>
      </c>
      <c r="E77" s="318"/>
      <c r="F77" s="137"/>
      <c r="G77" s="384" t="s">
        <v>47</v>
      </c>
      <c r="H77" s="415"/>
    </row>
    <row r="78" spans="1:8" x14ac:dyDescent="0.3">
      <c r="A78" s="327"/>
      <c r="B78" s="419" t="s">
        <v>148</v>
      </c>
      <c r="C78" s="420" t="s">
        <v>149</v>
      </c>
      <c r="D78" s="421" t="s">
        <v>134</v>
      </c>
      <c r="E78" s="422"/>
      <c r="F78" s="157"/>
      <c r="G78" s="384" t="s">
        <v>47</v>
      </c>
      <c r="H78" s="423"/>
    </row>
    <row r="79" spans="1:8" x14ac:dyDescent="0.3">
      <c r="A79" s="327"/>
      <c r="B79" s="334"/>
      <c r="C79" s="327"/>
      <c r="D79" s="327"/>
      <c r="E79" s="327"/>
      <c r="F79" s="327"/>
      <c r="G79" s="350"/>
      <c r="H79" s="325"/>
    </row>
    <row r="80" spans="1:8" x14ac:dyDescent="0.3">
      <c r="A80" s="327"/>
      <c r="B80" s="334" t="s">
        <v>150</v>
      </c>
      <c r="C80" s="327"/>
      <c r="D80" s="327"/>
      <c r="E80" s="327"/>
      <c r="F80" s="327"/>
      <c r="G80" s="352"/>
      <c r="H80" s="325"/>
    </row>
    <row r="81" spans="1:8" x14ac:dyDescent="0.3">
      <c r="A81" s="327"/>
      <c r="B81" s="424" t="s">
        <v>151</v>
      </c>
      <c r="C81" s="425"/>
      <c r="D81" s="327"/>
      <c r="E81" s="327"/>
      <c r="F81" s="327"/>
      <c r="G81" s="352"/>
      <c r="H81" s="325"/>
    </row>
    <row r="82" spans="1:8" x14ac:dyDescent="0.3">
      <c r="A82" s="327"/>
      <c r="B82" s="424" t="s">
        <v>152</v>
      </c>
      <c r="C82" s="327"/>
      <c r="D82" s="327"/>
      <c r="E82" s="327"/>
      <c r="F82" s="327"/>
      <c r="G82" s="352"/>
      <c r="H82" s="325"/>
    </row>
    <row r="83" spans="1:8" x14ac:dyDescent="0.3">
      <c r="A83" s="327"/>
      <c r="B83" s="424" t="s">
        <v>153</v>
      </c>
      <c r="C83" s="327"/>
      <c r="D83" s="327"/>
      <c r="E83" s="327"/>
      <c r="F83" s="327"/>
      <c r="G83" s="352"/>
      <c r="H83" s="325"/>
    </row>
    <row r="84" spans="1:8" x14ac:dyDescent="0.3">
      <c r="A84" s="327"/>
      <c r="B84" s="424" t="s">
        <v>154</v>
      </c>
      <c r="C84" s="327"/>
      <c r="D84" s="327"/>
      <c r="E84" s="327"/>
      <c r="F84" s="327"/>
      <c r="G84" s="352"/>
      <c r="H84" s="325"/>
    </row>
    <row r="85" spans="1:8" x14ac:dyDescent="0.3">
      <c r="A85" s="327"/>
      <c r="B85" s="424" t="s">
        <v>155</v>
      </c>
      <c r="C85" s="327"/>
      <c r="D85" s="327"/>
      <c r="E85" s="327"/>
      <c r="F85" s="327"/>
      <c r="G85" s="352"/>
      <c r="H85" s="325"/>
    </row>
    <row r="86" spans="1:8" x14ac:dyDescent="0.3">
      <c r="A86" s="327"/>
      <c r="B86" s="425"/>
      <c r="C86" s="327"/>
      <c r="D86" s="327"/>
      <c r="E86" s="327"/>
      <c r="F86" s="327"/>
      <c r="G86" s="352"/>
      <c r="H86" s="325"/>
    </row>
    <row r="87" spans="1:8" x14ac:dyDescent="0.3">
      <c r="A87" s="327"/>
      <c r="B87" s="347" t="s">
        <v>156</v>
      </c>
      <c r="C87" s="327"/>
      <c r="D87" s="327"/>
      <c r="E87" s="327"/>
      <c r="F87" s="327"/>
      <c r="G87" s="352"/>
      <c r="H87" s="325"/>
    </row>
    <row r="88" spans="1:8" ht="20.25" x14ac:dyDescent="0.3">
      <c r="A88" s="327"/>
      <c r="B88" s="684" t="s">
        <v>157</v>
      </c>
      <c r="C88" s="684"/>
      <c r="D88" s="684"/>
      <c r="E88" s="684"/>
      <c r="F88" s="684"/>
      <c r="G88" s="426"/>
      <c r="H88" s="427"/>
    </row>
    <row r="89" spans="1:8" ht="16.5" customHeight="1" x14ac:dyDescent="0.3">
      <c r="A89" s="327"/>
      <c r="B89" s="685"/>
      <c r="C89" s="682" t="s">
        <v>158</v>
      </c>
      <c r="D89" s="682" t="s">
        <v>159</v>
      </c>
      <c r="E89" s="362" t="s">
        <v>60</v>
      </c>
      <c r="F89" s="364" t="s">
        <v>61</v>
      </c>
      <c r="G89" s="686"/>
      <c r="H89" s="325"/>
    </row>
    <row r="90" spans="1:8" x14ac:dyDescent="0.3">
      <c r="A90" s="327"/>
      <c r="B90" s="685"/>
      <c r="C90" s="682"/>
      <c r="D90" s="682"/>
      <c r="E90" s="365" t="s">
        <v>292</v>
      </c>
      <c r="F90" s="366" t="s">
        <v>292</v>
      </c>
      <c r="G90" s="686"/>
      <c r="H90" s="325"/>
    </row>
    <row r="91" spans="1:8" x14ac:dyDescent="0.3">
      <c r="A91" s="327"/>
      <c r="B91" s="428">
        <v>1</v>
      </c>
      <c r="C91" s="429">
        <v>2</v>
      </c>
      <c r="D91" s="429" t="s">
        <v>75</v>
      </c>
      <c r="E91" s="429">
        <v>3</v>
      </c>
      <c r="F91" s="430">
        <v>4</v>
      </c>
      <c r="G91" s="686"/>
      <c r="H91" s="325"/>
    </row>
    <row r="92" spans="1:8" x14ac:dyDescent="0.3">
      <c r="A92" s="327"/>
      <c r="B92" s="431" t="s">
        <v>162</v>
      </c>
      <c r="C92" s="432" t="s">
        <v>163</v>
      </c>
      <c r="D92" s="433" t="s">
        <v>164</v>
      </c>
      <c r="E92" s="375" t="str">
        <f>+IFERROR(+IF(E71&lt;&gt;0,E68/E71,IF(E78&lt;&gt;0,E68/E78,E68/E77)),"  ")</f>
        <v xml:space="preserve">  </v>
      </c>
      <c r="F92" s="376" t="str">
        <f>IFERROR(IF((F73+F75)&lt;&gt;0,F68/(F73+F75),IF(F77&lt;&gt;0,F68/F77,F68/F78)),"  ")</f>
        <v xml:space="preserve">  </v>
      </c>
      <c r="G92" s="350" t="s">
        <v>47</v>
      </c>
      <c r="H92" s="423"/>
    </row>
    <row r="93" spans="1:8" x14ac:dyDescent="0.3">
      <c r="A93" s="327"/>
      <c r="B93" s="411" t="s">
        <v>165</v>
      </c>
      <c r="C93" s="434" t="s">
        <v>166</v>
      </c>
      <c r="D93" s="413" t="s">
        <v>78</v>
      </c>
      <c r="E93" s="435">
        <f>IFERROR(+E94+E95,0)</f>
        <v>0</v>
      </c>
      <c r="F93" s="436">
        <f>IFERROR(+F94+F95,0)</f>
        <v>0</v>
      </c>
      <c r="G93" s="350" t="s">
        <v>47</v>
      </c>
      <c r="H93" s="325"/>
    </row>
    <row r="94" spans="1:8" ht="28.5" x14ac:dyDescent="0.3">
      <c r="A94" s="327"/>
      <c r="B94" s="437" t="s">
        <v>167</v>
      </c>
      <c r="C94" s="412" t="s">
        <v>168</v>
      </c>
      <c r="D94" s="413" t="s">
        <v>78</v>
      </c>
      <c r="E94" s="136"/>
      <c r="F94" s="137"/>
      <c r="G94" s="350" t="s">
        <v>47</v>
      </c>
      <c r="H94" s="325"/>
    </row>
    <row r="95" spans="1:8" ht="28.5" x14ac:dyDescent="0.3">
      <c r="A95" s="327"/>
      <c r="B95" s="437" t="s">
        <v>169</v>
      </c>
      <c r="C95" s="412" t="s">
        <v>170</v>
      </c>
      <c r="D95" s="413" t="s">
        <v>78</v>
      </c>
      <c r="E95" s="136"/>
      <c r="F95" s="137"/>
      <c r="G95" s="350" t="s">
        <v>47</v>
      </c>
      <c r="H95" s="325"/>
    </row>
    <row r="96" spans="1:8" x14ac:dyDescent="0.3">
      <c r="A96" s="327"/>
      <c r="B96" s="411" t="s">
        <v>171</v>
      </c>
      <c r="C96" s="434" t="s">
        <v>172</v>
      </c>
      <c r="D96" s="413" t="s">
        <v>78</v>
      </c>
      <c r="E96" s="435">
        <f>IFERROR(+E68+E93,0)</f>
        <v>0</v>
      </c>
      <c r="F96" s="436">
        <f>IFERROR(+F68+F93,0)</f>
        <v>0</v>
      </c>
      <c r="G96" s="350" t="s">
        <v>47</v>
      </c>
      <c r="H96" s="325"/>
    </row>
    <row r="97" spans="1:8" x14ac:dyDescent="0.3">
      <c r="A97" s="327"/>
      <c r="B97" s="411" t="s">
        <v>173</v>
      </c>
      <c r="C97" s="412" t="s">
        <v>174</v>
      </c>
      <c r="D97" s="413" t="s">
        <v>78</v>
      </c>
      <c r="E97" s="438">
        <f>IFERROR(+E103*E102-E96," ")</f>
        <v>0</v>
      </c>
      <c r="F97" s="439">
        <f>IFERROR(+F103*F102-F96," ")</f>
        <v>0</v>
      </c>
      <c r="G97" s="350" t="s">
        <v>47</v>
      </c>
      <c r="H97" s="325"/>
    </row>
    <row r="98" spans="1:8" ht="16.5" customHeight="1" x14ac:dyDescent="0.3">
      <c r="A98" s="327"/>
      <c r="B98" s="411" t="s">
        <v>175</v>
      </c>
      <c r="C98" s="440" t="s">
        <v>294</v>
      </c>
      <c r="D98" s="413" t="s">
        <v>177</v>
      </c>
      <c r="E98" s="441" t="str">
        <f>IFERROR(+(E97/E96)*100," ")</f>
        <v xml:space="preserve"> </v>
      </c>
      <c r="F98" s="442" t="str">
        <f>IFERROR(+(F97/F96)*100," ")</f>
        <v xml:space="preserve"> </v>
      </c>
      <c r="G98" s="350" t="s">
        <v>47</v>
      </c>
      <c r="H98" s="325"/>
    </row>
    <row r="99" spans="1:8" x14ac:dyDescent="0.3">
      <c r="A99" s="327"/>
      <c r="B99" s="411" t="s">
        <v>178</v>
      </c>
      <c r="C99" s="434" t="s">
        <v>179</v>
      </c>
      <c r="D99" s="413" t="s">
        <v>78</v>
      </c>
      <c r="E99" s="443">
        <f>+IF(E35-E55-E56&gt;=0,E35-E55-E56,"0,000000")</f>
        <v>0</v>
      </c>
      <c r="F99" s="444">
        <f>+IF(F35-F55-F56&gt;=0,F35-F55-F56,"0,000000")</f>
        <v>0</v>
      </c>
      <c r="G99" s="350" t="s">
        <v>47</v>
      </c>
      <c r="H99" s="445"/>
    </row>
    <row r="100" spans="1:8" x14ac:dyDescent="0.3">
      <c r="A100" s="327"/>
      <c r="B100" s="411" t="s">
        <v>180</v>
      </c>
      <c r="C100" s="440" t="s">
        <v>295</v>
      </c>
      <c r="D100" s="413" t="s">
        <v>78</v>
      </c>
      <c r="E100" s="446">
        <f>IFERROR(+E97-E99," ")</f>
        <v>0</v>
      </c>
      <c r="F100" s="436">
        <f>IFERROR(+F97-F99," ")</f>
        <v>0</v>
      </c>
      <c r="G100" s="350" t="s">
        <v>47</v>
      </c>
      <c r="H100" s="325"/>
    </row>
    <row r="101" spans="1:8" x14ac:dyDescent="0.3">
      <c r="A101" s="327"/>
      <c r="B101" s="411" t="s">
        <v>182</v>
      </c>
      <c r="C101" s="412" t="s">
        <v>183</v>
      </c>
      <c r="D101" s="413" t="s">
        <v>78</v>
      </c>
      <c r="E101" s="435">
        <f>IFERROR(+E96+E97," ")</f>
        <v>0</v>
      </c>
      <c r="F101" s="436">
        <f>IFERROR(+F96+F97," ")</f>
        <v>0</v>
      </c>
      <c r="G101" s="350" t="s">
        <v>47</v>
      </c>
      <c r="H101" s="325"/>
    </row>
    <row r="102" spans="1:8" x14ac:dyDescent="0.3">
      <c r="A102" s="327"/>
      <c r="B102" s="447" t="s">
        <v>184</v>
      </c>
      <c r="C102" s="412" t="s">
        <v>185</v>
      </c>
      <c r="D102" s="413" t="s">
        <v>134</v>
      </c>
      <c r="E102" s="136">
        <f>+IF(E71&lt;&gt;0,E71,IF(E78&lt;&gt;0,E78,E77))</f>
        <v>0</v>
      </c>
      <c r="F102" s="137">
        <f>+IF((F73+F75)&lt;&gt;0,F73+F75,IF(F77&lt;&gt;0,F77,F78))</f>
        <v>0</v>
      </c>
      <c r="G102" s="350" t="s">
        <v>47</v>
      </c>
      <c r="H102" s="325"/>
    </row>
    <row r="103" spans="1:8" x14ac:dyDescent="0.3">
      <c r="A103" s="327"/>
      <c r="B103" s="411" t="s">
        <v>186</v>
      </c>
      <c r="C103" s="412" t="s">
        <v>187</v>
      </c>
      <c r="D103" s="413" t="s">
        <v>164</v>
      </c>
      <c r="E103" s="448"/>
      <c r="F103" s="449"/>
      <c r="G103" s="350" t="s">
        <v>47</v>
      </c>
      <c r="H103" s="325"/>
    </row>
    <row r="104" spans="1:8" x14ac:dyDescent="0.3">
      <c r="A104" s="327"/>
      <c r="B104" s="411" t="s">
        <v>188</v>
      </c>
      <c r="C104" s="412" t="s">
        <v>189</v>
      </c>
      <c r="D104" s="413" t="s">
        <v>164</v>
      </c>
      <c r="E104" s="448"/>
      <c r="F104" s="449"/>
      <c r="G104" s="350" t="s">
        <v>47</v>
      </c>
      <c r="H104" s="325"/>
    </row>
    <row r="105" spans="1:8" x14ac:dyDescent="0.3">
      <c r="A105" s="327"/>
      <c r="B105" s="450" t="s">
        <v>190</v>
      </c>
      <c r="C105" s="451" t="s">
        <v>191</v>
      </c>
      <c r="D105" s="452" t="s">
        <v>164</v>
      </c>
      <c r="E105" s="453" t="str">
        <f>IFERROR(FLOOR(+IF((E55+E56)&lt;E34,(E68-E55-E56-E58+E34+E121)/E102,(E68-E114+E121)/E102),0.01)," ")</f>
        <v xml:space="preserve"> </v>
      </c>
      <c r="F105" s="454" t="str">
        <f>IFERROR(FLOOR(+IF((F55+F56)&lt;F34,(F68-F55-F56-F58+F34+F121)/F102,(F68-F114+F121)/F102),0.01)," ")</f>
        <v xml:space="preserve"> </v>
      </c>
      <c r="G105" s="350" t="s">
        <v>47</v>
      </c>
      <c r="H105" s="325"/>
    </row>
    <row r="106" spans="1:8" x14ac:dyDescent="0.3">
      <c r="A106" s="327"/>
      <c r="B106" s="407" t="s">
        <v>296</v>
      </c>
      <c r="C106" s="408" t="s">
        <v>297</v>
      </c>
      <c r="D106" s="409" t="s">
        <v>78</v>
      </c>
      <c r="E106" s="375" t="str">
        <f>+IFERROR(IF((E96+E107-E103*E102)&lt;0,E96+E107-E103*E102," ")," ")</f>
        <v xml:space="preserve"> </v>
      </c>
      <c r="F106" s="376" t="str">
        <f>+IFERROR(IF((F96+F107-F103*F102)&lt;0,F96+F107-F103*F102," ")," ")</f>
        <v xml:space="preserve"> </v>
      </c>
      <c r="G106" s="350" t="s">
        <v>47</v>
      </c>
      <c r="H106" s="455"/>
    </row>
    <row r="107" spans="1:8" x14ac:dyDescent="0.3">
      <c r="A107" s="327"/>
      <c r="B107" s="419" t="s">
        <v>298</v>
      </c>
      <c r="C107" s="420" t="s">
        <v>299</v>
      </c>
      <c r="D107" s="421" t="s">
        <v>78</v>
      </c>
      <c r="E107" s="141"/>
      <c r="F107" s="142"/>
      <c r="G107" s="350" t="s">
        <v>47</v>
      </c>
      <c r="H107" s="325"/>
    </row>
    <row r="108" spans="1:8" x14ac:dyDescent="0.3">
      <c r="A108" s="327"/>
      <c r="B108" s="404"/>
      <c r="C108" s="405"/>
      <c r="D108" s="406"/>
      <c r="E108" s="405"/>
      <c r="F108" s="405"/>
      <c r="G108" s="352"/>
      <c r="H108" s="456"/>
    </row>
    <row r="109" spans="1:8" ht="17.25" x14ac:dyDescent="0.3">
      <c r="A109" s="327"/>
      <c r="B109" s="347" t="s">
        <v>192</v>
      </c>
      <c r="C109" s="327"/>
      <c r="D109" s="327"/>
      <c r="E109" s="327"/>
      <c r="F109" s="327"/>
      <c r="G109" s="352"/>
      <c r="H109" s="325"/>
    </row>
    <row r="110" spans="1:8" ht="20.25" x14ac:dyDescent="0.3">
      <c r="A110" s="327"/>
      <c r="B110" s="684" t="s">
        <v>194</v>
      </c>
      <c r="C110" s="684"/>
      <c r="D110" s="684"/>
      <c r="E110" s="684"/>
      <c r="F110" s="684"/>
      <c r="G110" s="415"/>
      <c r="H110" s="325"/>
    </row>
    <row r="111" spans="1:8" ht="25.5" customHeight="1" x14ac:dyDescent="0.3">
      <c r="A111" s="327"/>
      <c r="B111" s="687" t="s">
        <v>71</v>
      </c>
      <c r="C111" s="688" t="s">
        <v>195</v>
      </c>
      <c r="D111" s="688" t="s">
        <v>196</v>
      </c>
      <c r="E111" s="362" t="s">
        <v>60</v>
      </c>
      <c r="F111" s="364" t="s">
        <v>61</v>
      </c>
      <c r="G111" s="327"/>
      <c r="H111" s="325"/>
    </row>
    <row r="112" spans="1:8" ht="28.5" x14ac:dyDescent="0.3">
      <c r="A112" s="327"/>
      <c r="B112" s="687"/>
      <c r="C112" s="688"/>
      <c r="D112" s="688"/>
      <c r="E112" s="457" t="s">
        <v>300</v>
      </c>
      <c r="F112" s="458" t="s">
        <v>301</v>
      </c>
      <c r="G112" s="327"/>
      <c r="H112" s="325"/>
    </row>
    <row r="113" spans="1:8" x14ac:dyDescent="0.3">
      <c r="A113" s="327"/>
      <c r="B113" s="459">
        <v>1</v>
      </c>
      <c r="C113" s="460">
        <v>2</v>
      </c>
      <c r="D113" s="460" t="s">
        <v>75</v>
      </c>
      <c r="E113" s="460">
        <v>3</v>
      </c>
      <c r="F113" s="374">
        <v>4</v>
      </c>
      <c r="G113" s="327"/>
      <c r="H113" s="325"/>
    </row>
    <row r="114" spans="1:8" ht="27.95" customHeight="1" x14ac:dyDescent="0.3">
      <c r="A114" s="327"/>
      <c r="B114" s="461" t="s">
        <v>107</v>
      </c>
      <c r="C114" s="408" t="s">
        <v>198</v>
      </c>
      <c r="D114" s="409" t="s">
        <v>78</v>
      </c>
      <c r="E114" s="220"/>
      <c r="F114" s="221"/>
      <c r="G114" s="350" t="s">
        <v>47</v>
      </c>
      <c r="H114" s="325"/>
    </row>
    <row r="115" spans="1:8" ht="28.5" x14ac:dyDescent="0.3">
      <c r="A115" s="327"/>
      <c r="B115" s="462" t="s">
        <v>199</v>
      </c>
      <c r="C115" s="463" t="s">
        <v>200</v>
      </c>
      <c r="D115" s="433" t="s">
        <v>78</v>
      </c>
      <c r="E115" s="136"/>
      <c r="F115" s="137"/>
      <c r="G115" s="350" t="s">
        <v>47</v>
      </c>
      <c r="H115" s="325"/>
    </row>
    <row r="116" spans="1:8" ht="42.75" x14ac:dyDescent="0.3">
      <c r="A116" s="327"/>
      <c r="B116" s="437" t="s">
        <v>201</v>
      </c>
      <c r="C116" s="464" t="s">
        <v>202</v>
      </c>
      <c r="D116" s="413" t="s">
        <v>78</v>
      </c>
      <c r="E116" s="136"/>
      <c r="F116" s="137"/>
      <c r="G116" s="350" t="s">
        <v>47</v>
      </c>
      <c r="H116" s="325"/>
    </row>
    <row r="117" spans="1:8" ht="42.75" x14ac:dyDescent="0.3">
      <c r="A117" s="327"/>
      <c r="B117" s="437" t="s">
        <v>203</v>
      </c>
      <c r="C117" s="464" t="s">
        <v>204</v>
      </c>
      <c r="D117" s="413" t="s">
        <v>78</v>
      </c>
      <c r="E117" s="136"/>
      <c r="F117" s="137"/>
      <c r="G117" s="350" t="s">
        <v>47</v>
      </c>
      <c r="H117" s="325"/>
    </row>
    <row r="118" spans="1:8" ht="28.5" x14ac:dyDescent="0.3">
      <c r="A118" s="327"/>
      <c r="B118" s="437" t="s">
        <v>205</v>
      </c>
      <c r="C118" s="464" t="s">
        <v>206</v>
      </c>
      <c r="D118" s="413" t="s">
        <v>78</v>
      </c>
      <c r="E118" s="136"/>
      <c r="F118" s="137"/>
      <c r="G118" s="350" t="s">
        <v>47</v>
      </c>
      <c r="H118" s="325"/>
    </row>
    <row r="119" spans="1:8" ht="27.95" customHeight="1" x14ac:dyDescent="0.3">
      <c r="A119" s="327"/>
      <c r="B119" s="437" t="s">
        <v>207</v>
      </c>
      <c r="C119" s="464" t="s">
        <v>208</v>
      </c>
      <c r="D119" s="413" t="s">
        <v>78</v>
      </c>
      <c r="E119" s="435">
        <f>+E114-E115-E116-E117-E118</f>
        <v>0</v>
      </c>
      <c r="F119" s="436">
        <f>+F114-F115-F116-F117-F118</f>
        <v>0</v>
      </c>
      <c r="G119" s="350" t="s">
        <v>47</v>
      </c>
      <c r="H119" s="325"/>
    </row>
    <row r="120" spans="1:8" ht="28.5" x14ac:dyDescent="0.3">
      <c r="A120" s="327"/>
      <c r="B120" s="437" t="s">
        <v>209</v>
      </c>
      <c r="C120" s="464" t="s">
        <v>210</v>
      </c>
      <c r="D120" s="413" t="s">
        <v>78</v>
      </c>
      <c r="E120" s="136"/>
      <c r="F120" s="137"/>
      <c r="G120" s="350" t="s">
        <v>47</v>
      </c>
      <c r="H120" s="325"/>
    </row>
    <row r="121" spans="1:8" ht="42.75" x14ac:dyDescent="0.3">
      <c r="A121" s="327"/>
      <c r="B121" s="437" t="s">
        <v>211</v>
      </c>
      <c r="C121" s="412" t="s">
        <v>302</v>
      </c>
      <c r="D121" s="413" t="s">
        <v>78</v>
      </c>
      <c r="E121" s="435">
        <f>IFERROR(+IF((E115+E116)&lt;(E122),E117+E118+E122,E115+E116+E117+E118),"  ")</f>
        <v>0</v>
      </c>
      <c r="F121" s="436">
        <f>IFERROR(+IF((F115+F116)&lt;(F122),F117+F118+F122,F115+F116+F117+F118)," ")</f>
        <v>0</v>
      </c>
      <c r="G121" s="350" t="s">
        <v>47</v>
      </c>
      <c r="H121" s="325"/>
    </row>
    <row r="122" spans="1:8" ht="28.5" x14ac:dyDescent="0.3">
      <c r="A122" s="327"/>
      <c r="B122" s="437" t="s">
        <v>213</v>
      </c>
      <c r="C122" s="412" t="s">
        <v>214</v>
      </c>
      <c r="D122" s="413" t="s">
        <v>78</v>
      </c>
      <c r="E122" s="136"/>
      <c r="F122" s="137"/>
      <c r="G122" s="350" t="s">
        <v>47</v>
      </c>
      <c r="H122" s="325"/>
    </row>
    <row r="123" spans="1:8" ht="28.5" x14ac:dyDescent="0.3">
      <c r="A123" s="327"/>
      <c r="B123" s="465" t="s">
        <v>215</v>
      </c>
      <c r="C123" s="466" t="s">
        <v>216</v>
      </c>
      <c r="D123" s="421" t="s">
        <v>78</v>
      </c>
      <c r="E123" s="141"/>
      <c r="F123" s="142"/>
      <c r="G123" s="350" t="s">
        <v>47</v>
      </c>
      <c r="H123" s="325"/>
    </row>
    <row r="124" spans="1:8" x14ac:dyDescent="0.3">
      <c r="A124" s="327"/>
      <c r="B124" s="467"/>
      <c r="C124" s="378"/>
      <c r="D124" s="330"/>
      <c r="E124" s="468"/>
      <c r="F124" s="468"/>
      <c r="G124" s="350"/>
      <c r="H124" s="325"/>
    </row>
    <row r="125" spans="1:8" x14ac:dyDescent="0.3">
      <c r="A125" s="327"/>
      <c r="B125" s="469"/>
      <c r="C125" s="327" t="s">
        <v>303</v>
      </c>
      <c r="D125" s="327"/>
      <c r="E125" s="327"/>
      <c r="F125" s="327"/>
      <c r="G125" s="426"/>
      <c r="H125" s="325"/>
    </row>
    <row r="126" spans="1:8" x14ac:dyDescent="0.3">
      <c r="A126" s="327"/>
      <c r="B126" s="347" t="s">
        <v>217</v>
      </c>
      <c r="C126" s="470"/>
      <c r="D126" s="470"/>
      <c r="E126" s="470"/>
      <c r="F126" s="470"/>
      <c r="G126" s="686"/>
      <c r="H126" s="471"/>
    </row>
    <row r="127" spans="1:8" ht="44.1" customHeight="1" x14ac:dyDescent="0.3">
      <c r="A127" s="327"/>
      <c r="B127" s="65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653"/>
      <c r="D127" s="653"/>
      <c r="E127" s="653"/>
      <c r="F127" s="653"/>
      <c r="G127" s="686"/>
      <c r="H127" s="471"/>
    </row>
    <row r="128" spans="1:8" x14ac:dyDescent="0.3">
      <c r="A128" s="327"/>
      <c r="B128" s="347"/>
      <c r="C128" s="470"/>
      <c r="D128" s="470"/>
      <c r="E128" s="470"/>
      <c r="F128" s="470"/>
      <c r="G128" s="686"/>
      <c r="H128" s="471"/>
    </row>
    <row r="129" spans="1:8" ht="56.25" customHeight="1" x14ac:dyDescent="0.3">
      <c r="A129" s="327"/>
      <c r="B129" s="689" t="s">
        <v>304</v>
      </c>
      <c r="C129" s="689"/>
      <c r="D129" s="689"/>
      <c r="E129" s="689"/>
      <c r="F129" s="689"/>
      <c r="G129" s="686"/>
      <c r="H129" s="472"/>
    </row>
    <row r="130" spans="1:8" ht="16.5" customHeight="1" x14ac:dyDescent="0.3">
      <c r="A130" s="327"/>
      <c r="B130" s="690"/>
      <c r="C130" s="691" t="s">
        <v>158</v>
      </c>
      <c r="D130" s="691" t="s">
        <v>159</v>
      </c>
      <c r="E130" s="365" t="s">
        <v>60</v>
      </c>
      <c r="F130" s="366" t="s">
        <v>61</v>
      </c>
      <c r="G130" s="327"/>
      <c r="H130" s="325"/>
    </row>
    <row r="131" spans="1:8" x14ac:dyDescent="0.3">
      <c r="A131" s="327"/>
      <c r="B131" s="690"/>
      <c r="C131" s="691"/>
      <c r="D131" s="691"/>
      <c r="E131" s="365" t="s">
        <v>292</v>
      </c>
      <c r="F131" s="366" t="s">
        <v>292</v>
      </c>
      <c r="G131" s="327"/>
      <c r="H131" s="325"/>
    </row>
    <row r="132" spans="1:8" x14ac:dyDescent="0.3">
      <c r="A132" s="327"/>
      <c r="B132" s="473">
        <v>1</v>
      </c>
      <c r="C132" s="474">
        <v>2</v>
      </c>
      <c r="D132" s="474" t="s">
        <v>75</v>
      </c>
      <c r="E132" s="474" t="s">
        <v>305</v>
      </c>
      <c r="F132" s="475" t="s">
        <v>306</v>
      </c>
      <c r="G132" s="327"/>
      <c r="H132" s="325"/>
    </row>
    <row r="133" spans="1:8" ht="28.5" x14ac:dyDescent="0.3">
      <c r="A133" s="327"/>
      <c r="B133" s="407" t="s">
        <v>219</v>
      </c>
      <c r="C133" s="476" t="s">
        <v>220</v>
      </c>
      <c r="D133" s="477" t="s">
        <v>78</v>
      </c>
      <c r="E133" s="220"/>
      <c r="F133" s="221"/>
      <c r="G133" s="350" t="s">
        <v>47</v>
      </c>
      <c r="H133" s="325"/>
    </row>
    <row r="134" spans="1:8" ht="28.5" x14ac:dyDescent="0.3">
      <c r="A134" s="327"/>
      <c r="B134" s="411" t="s">
        <v>221</v>
      </c>
      <c r="C134" s="440" t="s">
        <v>307</v>
      </c>
      <c r="D134" s="478" t="s">
        <v>177</v>
      </c>
      <c r="E134" s="441" t="str">
        <f>IFERROR(IF(E133&lt;&gt;0,(E133/E101)*100,"  ")," ")</f>
        <v xml:space="preserve">  </v>
      </c>
      <c r="F134" s="442" t="str">
        <f>IFERROR(IF(F133&lt;&gt;0,(F133/F101)*100," ")," ")</f>
        <v xml:space="preserve"> </v>
      </c>
      <c r="G134" s="350" t="s">
        <v>47</v>
      </c>
      <c r="H134" s="325"/>
    </row>
    <row r="135" spans="1:8" ht="28.5" x14ac:dyDescent="0.3">
      <c r="A135" s="327"/>
      <c r="B135" s="411" t="s">
        <v>223</v>
      </c>
      <c r="C135" s="440" t="s">
        <v>224</v>
      </c>
      <c r="D135" s="478" t="s">
        <v>78</v>
      </c>
      <c r="E135" s="435" t="str">
        <f>IF(E133&lt;&gt;0,E101-E133,"  ")</f>
        <v xml:space="preserve">  </v>
      </c>
      <c r="F135" s="479" t="str">
        <f>IF(F133&lt;&gt;0,F101-F133,"  ")</f>
        <v xml:space="preserve">  </v>
      </c>
      <c r="G135" s="350" t="s">
        <v>47</v>
      </c>
      <c r="H135" s="325"/>
    </row>
    <row r="136" spans="1:8" x14ac:dyDescent="0.3">
      <c r="A136" s="327"/>
      <c r="B136" s="411" t="s">
        <v>225</v>
      </c>
      <c r="C136" s="440" t="s">
        <v>226</v>
      </c>
      <c r="D136" s="478" t="s">
        <v>78</v>
      </c>
      <c r="E136" s="435" t="str">
        <f>IFERROR(IF(E134&lt;&gt;0,E96*(1-(E134/100))," ")," ")</f>
        <v xml:space="preserve"> </v>
      </c>
      <c r="F136" s="436" t="str">
        <f>IFERROR(IF(F134&lt;&gt;0,F96*(1-(F134/100))," ")," ")</f>
        <v xml:space="preserve"> </v>
      </c>
      <c r="G136" s="350" t="s">
        <v>47</v>
      </c>
      <c r="H136" s="325"/>
    </row>
    <row r="137" spans="1:8" x14ac:dyDescent="0.3">
      <c r="A137" s="327"/>
      <c r="B137" s="411" t="s">
        <v>227</v>
      </c>
      <c r="C137" s="440" t="s">
        <v>174</v>
      </c>
      <c r="D137" s="478" t="s">
        <v>78</v>
      </c>
      <c r="E137" s="435" t="str">
        <f>IFERROR(+E135-E136," ")</f>
        <v xml:space="preserve"> </v>
      </c>
      <c r="F137" s="436" t="str">
        <f>IFERROR(+F135-F136," ")</f>
        <v xml:space="preserve"> </v>
      </c>
      <c r="G137" s="350" t="s">
        <v>47</v>
      </c>
      <c r="H137" s="325"/>
    </row>
    <row r="138" spans="1:8" x14ac:dyDescent="0.3">
      <c r="A138" s="327"/>
      <c r="B138" s="411" t="s">
        <v>229</v>
      </c>
      <c r="C138" s="480" t="s">
        <v>230</v>
      </c>
      <c r="D138" s="478" t="s">
        <v>164</v>
      </c>
      <c r="E138" s="441" t="str">
        <f>IFERROR(FLOOR(+E135/E102,0.01)," ")</f>
        <v xml:space="preserve"> </v>
      </c>
      <c r="F138" s="442" t="str">
        <f>IFERROR(FLOOR(+F135/F102,0.01)," ")</f>
        <v xml:space="preserve"> </v>
      </c>
      <c r="G138" s="350" t="s">
        <v>47</v>
      </c>
      <c r="H138" s="325"/>
    </row>
    <row r="139" spans="1:8" x14ac:dyDescent="0.3">
      <c r="A139" s="327"/>
      <c r="B139" s="411" t="s">
        <v>231</v>
      </c>
      <c r="C139" s="480" t="s">
        <v>232</v>
      </c>
      <c r="D139" s="478" t="s">
        <v>164</v>
      </c>
      <c r="E139" s="209"/>
      <c r="F139" s="210"/>
      <c r="G139" s="350" t="s">
        <v>47</v>
      </c>
      <c r="H139" s="325"/>
    </row>
    <row r="140" spans="1:8" ht="40.5" customHeight="1" x14ac:dyDescent="0.3">
      <c r="A140" s="327"/>
      <c r="B140" s="481" t="s">
        <v>233</v>
      </c>
      <c r="C140" s="692" t="s">
        <v>234</v>
      </c>
      <c r="D140" s="692"/>
      <c r="E140" s="238"/>
      <c r="F140" s="239"/>
      <c r="G140" s="350" t="s">
        <v>47</v>
      </c>
      <c r="H140" s="482"/>
    </row>
    <row r="141" spans="1:8" x14ac:dyDescent="0.3">
      <c r="A141" s="327"/>
      <c r="B141" s="483"/>
      <c r="C141" s="327"/>
      <c r="D141" s="327"/>
      <c r="E141" s="327"/>
      <c r="F141" s="327"/>
      <c r="G141" s="352"/>
      <c r="H141" s="325"/>
    </row>
    <row r="142" spans="1:8" x14ac:dyDescent="0.3">
      <c r="A142" s="327"/>
      <c r="B142" s="483"/>
      <c r="C142" s="327"/>
      <c r="D142" s="327"/>
      <c r="E142" s="327"/>
      <c r="F142" s="327"/>
      <c r="G142" s="415"/>
      <c r="H142" s="325"/>
    </row>
    <row r="143" spans="1:8" x14ac:dyDescent="0.3">
      <c r="A143" s="327"/>
      <c r="B143" s="347" t="s">
        <v>44</v>
      </c>
      <c r="C143" s="323"/>
      <c r="D143" s="323"/>
      <c r="E143" s="323"/>
      <c r="F143" s="484" t="s">
        <v>308</v>
      </c>
      <c r="G143" s="352"/>
      <c r="H143" s="325"/>
    </row>
    <row r="144" spans="1:8" ht="55.5" customHeight="1" x14ac:dyDescent="0.35">
      <c r="A144" s="327"/>
      <c r="B144" s="693" t="s">
        <v>309</v>
      </c>
      <c r="C144" s="693"/>
      <c r="D144" s="693"/>
      <c r="E144" s="693"/>
      <c r="F144" s="693"/>
      <c r="G144" s="352"/>
      <c r="H144" s="325"/>
    </row>
    <row r="145" spans="1:8" x14ac:dyDescent="0.3">
      <c r="A145" s="327"/>
      <c r="B145" s="323" t="s">
        <v>237</v>
      </c>
      <c r="C145" s="323"/>
      <c r="D145" s="323"/>
      <c r="E145" s="323"/>
      <c r="F145" s="323"/>
      <c r="G145" s="352"/>
      <c r="H145" s="325"/>
    </row>
    <row r="146" spans="1:8" ht="16.5" customHeight="1" x14ac:dyDescent="0.3">
      <c r="A146" s="327"/>
      <c r="B146" s="694" t="s">
        <v>71</v>
      </c>
      <c r="C146" s="683" t="s">
        <v>72</v>
      </c>
      <c r="D146" s="683" t="s">
        <v>159</v>
      </c>
      <c r="E146" s="363" t="s">
        <v>60</v>
      </c>
      <c r="F146" s="356" t="s">
        <v>61</v>
      </c>
      <c r="G146" s="485"/>
      <c r="H146" s="325"/>
    </row>
    <row r="147" spans="1:8" x14ac:dyDescent="0.3">
      <c r="A147" s="327"/>
      <c r="B147" s="694"/>
      <c r="C147" s="683"/>
      <c r="D147" s="683"/>
      <c r="E147" s="365" t="s">
        <v>310</v>
      </c>
      <c r="F147" s="366" t="s">
        <v>310</v>
      </c>
      <c r="G147" s="485"/>
      <c r="H147" s="325"/>
    </row>
    <row r="148" spans="1:8" x14ac:dyDescent="0.3">
      <c r="A148" s="327"/>
      <c r="B148" s="694"/>
      <c r="C148" s="683"/>
      <c r="D148" s="683"/>
      <c r="E148" s="486" t="s">
        <v>292</v>
      </c>
      <c r="F148" s="487" t="s">
        <v>292</v>
      </c>
      <c r="G148" s="327"/>
      <c r="H148" s="325"/>
    </row>
    <row r="149" spans="1:8" x14ac:dyDescent="0.3">
      <c r="A149" s="327"/>
      <c r="B149" s="488">
        <v>1</v>
      </c>
      <c r="C149" s="489">
        <v>2</v>
      </c>
      <c r="D149" s="489" t="s">
        <v>75</v>
      </c>
      <c r="E149" s="489">
        <v>3</v>
      </c>
      <c r="F149" s="490">
        <v>4</v>
      </c>
      <c r="G149" s="327"/>
      <c r="H149" s="325"/>
    </row>
    <row r="150" spans="1:8" ht="18" customHeight="1" x14ac:dyDescent="0.3">
      <c r="A150" s="327"/>
      <c r="B150" s="695" t="s">
        <v>239</v>
      </c>
      <c r="C150" s="695"/>
      <c r="D150" s="695"/>
      <c r="E150" s="695"/>
      <c r="F150" s="695"/>
      <c r="G150" s="327"/>
      <c r="H150" s="325"/>
    </row>
    <row r="151" spans="1:8" ht="28.5" x14ac:dyDescent="0.3">
      <c r="A151" s="327"/>
      <c r="B151" s="491" t="s">
        <v>76</v>
      </c>
      <c r="C151" s="492" t="s">
        <v>240</v>
      </c>
      <c r="D151" s="493" t="s">
        <v>78</v>
      </c>
      <c r="E151" s="149"/>
      <c r="F151" s="494"/>
      <c r="G151" s="350" t="s">
        <v>47</v>
      </c>
      <c r="H151" s="325"/>
    </row>
    <row r="152" spans="1:8" x14ac:dyDescent="0.3">
      <c r="A152" s="327"/>
      <c r="B152" s="495" t="s">
        <v>79</v>
      </c>
      <c r="C152" s="496" t="s">
        <v>241</v>
      </c>
      <c r="D152" s="497" t="s">
        <v>135</v>
      </c>
      <c r="E152" s="498">
        <v>4.8999999999999998E-3</v>
      </c>
      <c r="F152" s="499">
        <v>4.8999999999999998E-3</v>
      </c>
      <c r="G152" s="350" t="s">
        <v>47</v>
      </c>
      <c r="H152" s="325"/>
    </row>
    <row r="153" spans="1:8" x14ac:dyDescent="0.3">
      <c r="A153" s="327"/>
      <c r="B153" s="495" t="s">
        <v>81</v>
      </c>
      <c r="C153" s="434" t="s">
        <v>242</v>
      </c>
      <c r="D153" s="497" t="s">
        <v>78</v>
      </c>
      <c r="E153" s="500" t="str">
        <f>IF(ISBLANK(E151),"  ",E151*E152)</f>
        <v xml:space="preserve">  </v>
      </c>
      <c r="F153" s="414" t="str">
        <f>IF(ISBLANK(F151),"  ",F151*F152)</f>
        <v xml:space="preserve">  </v>
      </c>
      <c r="G153" s="350" t="s">
        <v>47</v>
      </c>
      <c r="H153" s="325"/>
    </row>
    <row r="154" spans="1:8" ht="29.25" x14ac:dyDescent="0.3">
      <c r="A154" s="327"/>
      <c r="B154" s="495" t="s">
        <v>87</v>
      </c>
      <c r="C154" s="501" t="s">
        <v>243</v>
      </c>
      <c r="D154" s="497" t="s">
        <v>78</v>
      </c>
      <c r="E154" s="151"/>
      <c r="F154" s="502"/>
      <c r="G154" s="350" t="s">
        <v>47</v>
      </c>
      <c r="H154" s="325"/>
    </row>
    <row r="155" spans="1:8" ht="14.25" customHeight="1" x14ac:dyDescent="0.3">
      <c r="A155" s="327"/>
      <c r="B155" s="495" t="s">
        <v>89</v>
      </c>
      <c r="C155" s="434" t="s">
        <v>244</v>
      </c>
      <c r="D155" s="497" t="s">
        <v>135</v>
      </c>
      <c r="E155" s="498">
        <v>9.1999999999999998E-3</v>
      </c>
      <c r="F155" s="499">
        <v>9.1999999999999998E-3</v>
      </c>
      <c r="G155" s="350" t="s">
        <v>47</v>
      </c>
      <c r="H155" s="325"/>
    </row>
    <row r="156" spans="1:8" x14ac:dyDescent="0.3">
      <c r="A156" s="327"/>
      <c r="B156" s="495" t="s">
        <v>91</v>
      </c>
      <c r="C156" s="434" t="s">
        <v>245</v>
      </c>
      <c r="D156" s="497" t="s">
        <v>78</v>
      </c>
      <c r="E156" s="500" t="str">
        <f>IF(ISBLANK(E154),"  ",E154*E155)</f>
        <v xml:space="preserve">  </v>
      </c>
      <c r="F156" s="414" t="str">
        <f>IF(ISBLANK(F154),"  ",F154*F155)</f>
        <v xml:space="preserve">  </v>
      </c>
      <c r="G156" s="350" t="s">
        <v>47</v>
      </c>
      <c r="H156" s="325"/>
    </row>
    <row r="157" spans="1:8" ht="42.75" x14ac:dyDescent="0.3">
      <c r="A157" s="327"/>
      <c r="B157" s="495" t="s">
        <v>93</v>
      </c>
      <c r="C157" s="434" t="s">
        <v>311</v>
      </c>
      <c r="D157" s="497" t="s">
        <v>78</v>
      </c>
      <c r="E157" s="151"/>
      <c r="F157" s="319"/>
      <c r="G157" s="350" t="s">
        <v>47</v>
      </c>
      <c r="H157" s="503"/>
    </row>
    <row r="158" spans="1:8" ht="42.75" x14ac:dyDescent="0.3">
      <c r="A158" s="327"/>
      <c r="B158" s="495" t="s">
        <v>99</v>
      </c>
      <c r="C158" s="434" t="s">
        <v>247</v>
      </c>
      <c r="D158" s="497" t="s">
        <v>78</v>
      </c>
      <c r="E158" s="151"/>
      <c r="F158" s="319"/>
      <c r="G158" s="350" t="s">
        <v>47</v>
      </c>
      <c r="H158" s="325"/>
    </row>
    <row r="159" spans="1:8" x14ac:dyDescent="0.3">
      <c r="A159" s="327"/>
      <c r="B159" s="495" t="s">
        <v>101</v>
      </c>
      <c r="C159" s="434" t="s">
        <v>248</v>
      </c>
      <c r="D159" s="497" t="s">
        <v>78</v>
      </c>
      <c r="E159" s="504">
        <v>7.0000000000000007E-2</v>
      </c>
      <c r="F159" s="505">
        <v>7.0000000000000007E-2</v>
      </c>
      <c r="G159" s="350" t="s">
        <v>47</v>
      </c>
      <c r="H159" s="325"/>
    </row>
    <row r="160" spans="1:8" x14ac:dyDescent="0.3">
      <c r="A160" s="327"/>
      <c r="B160" s="495" t="s">
        <v>103</v>
      </c>
      <c r="C160" s="434" t="s">
        <v>249</v>
      </c>
      <c r="D160" s="497" t="s">
        <v>135</v>
      </c>
      <c r="E160" s="500" t="str">
        <f>+IF(ISBLANK(E158),"  ",E158*E159)</f>
        <v xml:space="preserve">  </v>
      </c>
      <c r="F160" s="444" t="str">
        <f>+IF(ISBLANK(F158),"  ",F158*F159)</f>
        <v xml:space="preserve">  </v>
      </c>
      <c r="G160" s="350" t="s">
        <v>47</v>
      </c>
      <c r="H160" s="325"/>
    </row>
    <row r="161" spans="1:8" x14ac:dyDescent="0.3">
      <c r="A161" s="327"/>
      <c r="B161" s="506" t="s">
        <v>109</v>
      </c>
      <c r="C161" s="507" t="s">
        <v>250</v>
      </c>
      <c r="D161" s="490" t="s">
        <v>78</v>
      </c>
      <c r="E161" s="508">
        <f>+SUMIF(E153,"&gt;=0",E153)+SUMIF(E156,"&gt;=0",E156)+SUMIF(E157,"&gt;=0",E157)+SUMIF(E160,"&gt;=0",E160)</f>
        <v>0</v>
      </c>
      <c r="F161" s="509">
        <f>+SUMIF(F153,"&gt;=0",F153)+SUMIF(F156,"&gt;=0",F156)+SUMIF(F157,"&gt;=0",F157)+SUMIF(F160,"&gt;=0",F160)</f>
        <v>0</v>
      </c>
      <c r="G161" s="350" t="s">
        <v>47</v>
      </c>
      <c r="H161" s="325"/>
    </row>
    <row r="162" spans="1:8" ht="18" customHeight="1" x14ac:dyDescent="0.3">
      <c r="A162" s="327"/>
      <c r="B162" s="696" t="s">
        <v>251</v>
      </c>
      <c r="C162" s="696"/>
      <c r="D162" s="696"/>
      <c r="E162" s="696"/>
      <c r="F162" s="696"/>
      <c r="G162" s="350"/>
      <c r="H162" s="325"/>
    </row>
    <row r="163" spans="1:8" ht="30" x14ac:dyDescent="0.3">
      <c r="A163" s="327"/>
      <c r="B163" s="510" t="s">
        <v>117</v>
      </c>
      <c r="C163" s="492" t="s">
        <v>252</v>
      </c>
      <c r="D163" s="511" t="s">
        <v>253</v>
      </c>
      <c r="E163" s="149"/>
      <c r="F163" s="150"/>
      <c r="G163" s="350" t="s">
        <v>47</v>
      </c>
      <c r="H163" s="503"/>
    </row>
    <row r="164" spans="1:8" x14ac:dyDescent="0.3">
      <c r="A164" s="327"/>
      <c r="B164" s="512" t="s">
        <v>254</v>
      </c>
      <c r="C164" s="434" t="s">
        <v>255</v>
      </c>
      <c r="D164" s="513" t="s">
        <v>135</v>
      </c>
      <c r="E164" s="514">
        <v>1.07</v>
      </c>
      <c r="F164" s="515">
        <v>1.07</v>
      </c>
      <c r="G164" s="384" t="s">
        <v>47</v>
      </c>
      <c r="H164" s="325"/>
    </row>
    <row r="165" spans="1:8" ht="28.5" x14ac:dyDescent="0.3">
      <c r="A165" s="327"/>
      <c r="B165" s="516" t="s">
        <v>256</v>
      </c>
      <c r="C165" s="507" t="s">
        <v>257</v>
      </c>
      <c r="D165" s="490" t="s">
        <v>78</v>
      </c>
      <c r="E165" s="517" t="str">
        <f>+IF(E163&gt;0,E163*E164*E102,"x")</f>
        <v>x</v>
      </c>
      <c r="F165" s="509" t="str">
        <f>+IF(F163&gt;0,F163*F164*F102,"x")</f>
        <v>x</v>
      </c>
      <c r="G165" s="384" t="s">
        <v>47</v>
      </c>
      <c r="H165" s="325"/>
    </row>
    <row r="166" spans="1:8" ht="18" customHeight="1" x14ac:dyDescent="0.3">
      <c r="A166" s="327"/>
      <c r="B166" s="696" t="s">
        <v>258</v>
      </c>
      <c r="C166" s="696"/>
      <c r="D166" s="696"/>
      <c r="E166" s="696"/>
      <c r="F166" s="696"/>
      <c r="G166" s="350"/>
      <c r="H166" s="325"/>
    </row>
    <row r="167" spans="1:8" ht="17.25" customHeight="1" x14ac:dyDescent="0.3">
      <c r="A167" s="327"/>
      <c r="B167" s="518" t="s">
        <v>119</v>
      </c>
      <c r="C167" s="492" t="s">
        <v>259</v>
      </c>
      <c r="D167" s="493" t="s">
        <v>78</v>
      </c>
      <c r="E167" s="519">
        <f>IF(AND(E161&lt;&gt;0,E165&gt;0),MIN(E161,E165),E161)</f>
        <v>0</v>
      </c>
      <c r="F167" s="520">
        <f>IF(AND(F161&lt;&gt;0,F165&gt;0),MIN(F161,F165),F161)</f>
        <v>0</v>
      </c>
      <c r="G167" s="350" t="s">
        <v>47</v>
      </c>
      <c r="H167" s="325"/>
    </row>
    <row r="168" spans="1:8" x14ac:dyDescent="0.3">
      <c r="A168" s="327"/>
      <c r="B168" s="506" t="s">
        <v>121</v>
      </c>
      <c r="C168" s="521" t="s">
        <v>312</v>
      </c>
      <c r="D168" s="490" t="s">
        <v>78</v>
      </c>
      <c r="E168" s="388">
        <f>+E107</f>
        <v>0</v>
      </c>
      <c r="F168" s="389">
        <f>+F107</f>
        <v>0</v>
      </c>
      <c r="G168" s="350" t="s">
        <v>47</v>
      </c>
      <c r="H168" s="325"/>
    </row>
    <row r="169" spans="1:8" x14ac:dyDescent="0.3">
      <c r="A169" s="327"/>
      <c r="B169" s="423"/>
      <c r="C169" s="323"/>
      <c r="D169" s="323"/>
      <c r="E169" s="323"/>
      <c r="F169" s="323"/>
      <c r="G169" s="352"/>
      <c r="H169" s="325"/>
    </row>
    <row r="170" spans="1:8" x14ac:dyDescent="0.3">
      <c r="A170" s="327"/>
      <c r="B170" s="347" t="s">
        <v>156</v>
      </c>
      <c r="C170" s="323"/>
      <c r="D170" s="323"/>
      <c r="E170" s="323"/>
      <c r="F170" s="323"/>
      <c r="G170" s="352"/>
      <c r="H170" s="325"/>
    </row>
    <row r="171" spans="1:8" ht="42.75" customHeight="1" x14ac:dyDescent="0.3">
      <c r="A171" s="327"/>
      <c r="B171" s="663" t="s">
        <v>260</v>
      </c>
      <c r="C171" s="663"/>
      <c r="D171" s="663"/>
      <c r="E171" s="663"/>
      <c r="F171" s="663"/>
      <c r="G171" s="352"/>
      <c r="H171" s="325"/>
    </row>
    <row r="172" spans="1:8" x14ac:dyDescent="0.3">
      <c r="A172" s="327"/>
      <c r="B172" s="327"/>
      <c r="C172" s="323"/>
      <c r="D172" s="323"/>
      <c r="E172" s="323"/>
      <c r="F172" s="323"/>
      <c r="G172" s="352"/>
      <c r="H172" s="325"/>
    </row>
    <row r="173" spans="1:8" ht="15.75" customHeight="1" x14ac:dyDescent="0.3">
      <c r="A173" s="327"/>
      <c r="B173" s="694" t="s">
        <v>71</v>
      </c>
      <c r="C173" s="683" t="s">
        <v>72</v>
      </c>
      <c r="D173" s="683" t="s">
        <v>159</v>
      </c>
      <c r="E173" s="363" t="s">
        <v>60</v>
      </c>
      <c r="F173" s="356" t="s">
        <v>61</v>
      </c>
      <c r="G173" s="352"/>
      <c r="H173" s="325"/>
    </row>
    <row r="174" spans="1:8" x14ac:dyDescent="0.3">
      <c r="A174" s="327"/>
      <c r="B174" s="694"/>
      <c r="C174" s="683"/>
      <c r="D174" s="683"/>
      <c r="E174" s="365" t="s">
        <v>310</v>
      </c>
      <c r="F174" s="366" t="s">
        <v>310</v>
      </c>
      <c r="G174" s="352"/>
      <c r="H174" s="325"/>
    </row>
    <row r="175" spans="1:8" x14ac:dyDescent="0.3">
      <c r="A175" s="327"/>
      <c r="B175" s="694"/>
      <c r="C175" s="683"/>
      <c r="D175" s="683"/>
      <c r="E175" s="486" t="s">
        <v>292</v>
      </c>
      <c r="F175" s="487" t="s">
        <v>292</v>
      </c>
      <c r="G175" s="352"/>
      <c r="H175" s="325"/>
    </row>
    <row r="176" spans="1:8" x14ac:dyDescent="0.3">
      <c r="A176" s="327"/>
      <c r="B176" s="488">
        <v>1</v>
      </c>
      <c r="C176" s="489">
        <v>2</v>
      </c>
      <c r="D176" s="489" t="s">
        <v>75</v>
      </c>
      <c r="E176" s="489">
        <v>3</v>
      </c>
      <c r="F176" s="490">
        <v>4</v>
      </c>
      <c r="G176" s="350"/>
      <c r="H176" s="325"/>
    </row>
    <row r="177" spans="1:9" ht="15.75" customHeight="1" x14ac:dyDescent="0.3">
      <c r="A177" s="327"/>
      <c r="B177" s="695" t="s">
        <v>261</v>
      </c>
      <c r="C177" s="695"/>
      <c r="D177" s="695"/>
      <c r="E177" s="695"/>
      <c r="F177" s="695"/>
      <c r="G177" s="350"/>
      <c r="H177" s="325"/>
    </row>
    <row r="178" spans="1:9" ht="28.5" x14ac:dyDescent="0.3">
      <c r="A178" s="327"/>
      <c r="B178" s="491" t="s">
        <v>123</v>
      </c>
      <c r="C178" s="492" t="s">
        <v>262</v>
      </c>
      <c r="D178" s="522" t="s">
        <v>78</v>
      </c>
      <c r="E178" s="149"/>
      <c r="F178" s="150"/>
      <c r="G178" s="350" t="s">
        <v>47</v>
      </c>
      <c r="H178" s="325"/>
    </row>
    <row r="179" spans="1:9" x14ac:dyDescent="0.3">
      <c r="A179" s="327"/>
      <c r="B179" s="495" t="s">
        <v>125</v>
      </c>
      <c r="C179" s="434" t="s">
        <v>244</v>
      </c>
      <c r="D179" s="523" t="s">
        <v>135</v>
      </c>
      <c r="E179" s="524">
        <v>9.1999999999999998E-3</v>
      </c>
      <c r="F179" s="525">
        <v>9.1999999999999998E-3</v>
      </c>
      <c r="G179" s="350" t="s">
        <v>47</v>
      </c>
      <c r="H179" s="325"/>
    </row>
    <row r="180" spans="1:9" x14ac:dyDescent="0.3">
      <c r="A180" s="327"/>
      <c r="B180" s="495" t="s">
        <v>263</v>
      </c>
      <c r="C180" s="434" t="s">
        <v>245</v>
      </c>
      <c r="D180" s="523" t="s">
        <v>78</v>
      </c>
      <c r="E180" s="500" t="str">
        <f>IF(ISBLANK(E178),"  ",E178*E179)</f>
        <v xml:space="preserve">  </v>
      </c>
      <c r="F180" s="444" t="str">
        <f>IF(ISBLANK(F178),"  ",F178*F179)</f>
        <v xml:space="preserve">  </v>
      </c>
      <c r="G180" s="384" t="s">
        <v>47</v>
      </c>
      <c r="H180" s="325"/>
    </row>
    <row r="181" spans="1:9" ht="42.75" x14ac:dyDescent="0.3">
      <c r="A181" s="327"/>
      <c r="B181" s="495" t="s">
        <v>127</v>
      </c>
      <c r="C181" s="434" t="s">
        <v>313</v>
      </c>
      <c r="D181" s="523" t="s">
        <v>78</v>
      </c>
      <c r="E181" s="151"/>
      <c r="F181" s="152"/>
      <c r="G181" s="384" t="s">
        <v>47</v>
      </c>
      <c r="H181" s="503"/>
    </row>
    <row r="182" spans="1:9" ht="28.5" x14ac:dyDescent="0.3">
      <c r="A182" s="327"/>
      <c r="B182" s="506" t="s">
        <v>162</v>
      </c>
      <c r="C182" s="507" t="s">
        <v>265</v>
      </c>
      <c r="D182" s="526" t="s">
        <v>78</v>
      </c>
      <c r="E182" s="527">
        <f>+SUMIF(E180,"&gt;=0",E180)+SUMIF(E181,"&gt;=0",E181)</f>
        <v>0</v>
      </c>
      <c r="F182" s="528">
        <f>+SUMIF(F180,"&gt;=0",F180)+SUMIF(F181,"&gt;=0",F181)</f>
        <v>0</v>
      </c>
      <c r="G182" s="384" t="s">
        <v>47</v>
      </c>
      <c r="H182" s="325"/>
    </row>
    <row r="183" spans="1:9" ht="16.5" customHeight="1" x14ac:dyDescent="0.3">
      <c r="A183" s="327"/>
      <c r="B183" s="697" t="s">
        <v>266</v>
      </c>
      <c r="C183" s="697"/>
      <c r="D183" s="697"/>
      <c r="E183" s="697"/>
      <c r="F183" s="697"/>
      <c r="G183" s="350"/>
      <c r="H183" s="325"/>
    </row>
    <row r="184" spans="1:9" ht="30" x14ac:dyDescent="0.3">
      <c r="A184" s="327"/>
      <c r="B184" s="495" t="s">
        <v>165</v>
      </c>
      <c r="C184" s="434" t="s">
        <v>267</v>
      </c>
      <c r="D184" s="413" t="s">
        <v>253</v>
      </c>
      <c r="E184" s="290"/>
      <c r="F184" s="291"/>
      <c r="G184" s="350" t="s">
        <v>47</v>
      </c>
      <c r="H184" s="325"/>
    </row>
    <row r="185" spans="1:9" x14ac:dyDescent="0.3">
      <c r="A185" s="327"/>
      <c r="B185" s="495" t="s">
        <v>167</v>
      </c>
      <c r="C185" s="434" t="s">
        <v>255</v>
      </c>
      <c r="D185" s="523" t="s">
        <v>135</v>
      </c>
      <c r="E185" s="529">
        <v>1.07</v>
      </c>
      <c r="F185" s="530">
        <v>1.07</v>
      </c>
      <c r="G185" s="384" t="s">
        <v>47</v>
      </c>
      <c r="H185" s="325"/>
    </row>
    <row r="186" spans="1:9" ht="28.5" x14ac:dyDescent="0.3">
      <c r="A186" s="327"/>
      <c r="B186" s="495" t="s">
        <v>171</v>
      </c>
      <c r="C186" s="434" t="s">
        <v>269</v>
      </c>
      <c r="D186" s="523" t="s">
        <v>78</v>
      </c>
      <c r="E186" s="531" t="str">
        <f>+IF(E184&gt;0,E184*E185*E102,"x")</f>
        <v>x</v>
      </c>
      <c r="F186" s="532" t="str">
        <f>+IF(F184&gt;0,F184*F185*F102,"x")</f>
        <v>x</v>
      </c>
      <c r="G186" s="384" t="s">
        <v>47</v>
      </c>
      <c r="H186" s="325"/>
    </row>
    <row r="187" spans="1:9" ht="18" customHeight="1" x14ac:dyDescent="0.3">
      <c r="A187" s="327"/>
      <c r="B187" s="698" t="s">
        <v>314</v>
      </c>
      <c r="C187" s="698"/>
      <c r="D187" s="698"/>
      <c r="E187" s="698"/>
      <c r="F187" s="698"/>
      <c r="G187" s="350"/>
      <c r="H187" s="325"/>
    </row>
    <row r="188" spans="1:9" ht="16.5" customHeight="1" x14ac:dyDescent="0.3">
      <c r="A188" s="327"/>
      <c r="B188" s="491" t="s">
        <v>173</v>
      </c>
      <c r="C188" s="492" t="s">
        <v>259</v>
      </c>
      <c r="D188" s="533" t="s">
        <v>78</v>
      </c>
      <c r="E188" s="534">
        <f>IF(AND(E182&lt;&gt;0,E186&gt;0),MIN(E182,E186),E182)</f>
        <v>0</v>
      </c>
      <c r="F188" s="535">
        <f>IF(AND(F182&lt;&gt;0,F186&gt;0),MIN(F182,F186),F182)</f>
        <v>0</v>
      </c>
      <c r="G188" s="350" t="s">
        <v>47</v>
      </c>
      <c r="H188" s="325"/>
    </row>
    <row r="189" spans="1:9" x14ac:dyDescent="0.3">
      <c r="A189" s="327"/>
      <c r="B189" s="506" t="s">
        <v>175</v>
      </c>
      <c r="C189" s="507" t="s">
        <v>312</v>
      </c>
      <c r="D189" s="526" t="s">
        <v>78</v>
      </c>
      <c r="E189" s="388">
        <f>+E119</f>
        <v>0</v>
      </c>
      <c r="F189" s="389">
        <f>+F119</f>
        <v>0</v>
      </c>
      <c r="G189" s="350" t="s">
        <v>47</v>
      </c>
      <c r="H189" s="325"/>
    </row>
    <row r="190" spans="1:9" x14ac:dyDescent="0.3">
      <c r="A190" s="327"/>
      <c r="B190" s="469"/>
      <c r="C190" s="338"/>
      <c r="D190" s="338"/>
      <c r="E190" s="338"/>
      <c r="F190" s="338"/>
      <c r="G190" s="350"/>
      <c r="H190" s="325"/>
    </row>
    <row r="191" spans="1:9" s="26" customFormat="1" ht="15" customHeight="1" x14ac:dyDescent="0.3">
      <c r="A191" s="337"/>
      <c r="B191" s="699" t="s">
        <v>271</v>
      </c>
      <c r="C191" s="699"/>
      <c r="D191" s="665"/>
      <c r="E191" s="665"/>
      <c r="F191" s="665"/>
      <c r="G191" s="329"/>
      <c r="H191" s="536"/>
    </row>
    <row r="192" spans="1:9" ht="15" customHeight="1" x14ac:dyDescent="0.3">
      <c r="A192" s="337"/>
      <c r="B192" s="699" t="s">
        <v>273</v>
      </c>
      <c r="C192" s="699"/>
      <c r="D192" s="666"/>
      <c r="E192" s="666"/>
      <c r="F192" s="666"/>
      <c r="G192" s="328"/>
      <c r="H192" s="536"/>
      <c r="I192" s="26"/>
    </row>
    <row r="193" spans="1:9" ht="15" customHeight="1" x14ac:dyDescent="0.3">
      <c r="A193" s="337"/>
      <c r="B193" s="699" t="s">
        <v>274</v>
      </c>
      <c r="C193" s="699"/>
      <c r="D193" s="667"/>
      <c r="E193" s="667"/>
      <c r="F193" s="667"/>
      <c r="G193" s="328"/>
      <c r="H193" s="536"/>
      <c r="I193" s="26"/>
    </row>
    <row r="194" spans="1:9" ht="15" customHeight="1" x14ac:dyDescent="0.3">
      <c r="A194" s="337"/>
      <c r="B194" s="699" t="s">
        <v>276</v>
      </c>
      <c r="C194" s="699"/>
      <c r="D194" s="668"/>
      <c r="E194" s="668"/>
      <c r="F194" s="668"/>
      <c r="G194" s="328"/>
      <c r="H194" s="536"/>
      <c r="I194" s="26"/>
    </row>
    <row r="195" spans="1:9" x14ac:dyDescent="0.3">
      <c r="A195" s="327"/>
      <c r="B195" s="337"/>
      <c r="C195" s="327"/>
      <c r="D195" s="327"/>
      <c r="E195" s="327"/>
      <c r="F195" s="327"/>
      <c r="G195" s="328"/>
      <c r="H195" s="325"/>
    </row>
  </sheetData>
  <sheetProtection sheet="1" objects="1" scenarios="1"/>
  <mergeCells count="67">
    <mergeCell ref="B192:C192"/>
    <mergeCell ref="D192:F192"/>
    <mergeCell ref="B193:C193"/>
    <mergeCell ref="D193:F193"/>
    <mergeCell ref="B194:C194"/>
    <mergeCell ref="D194:F194"/>
    <mergeCell ref="B177:F177"/>
    <mergeCell ref="B183:F183"/>
    <mergeCell ref="B187:F187"/>
    <mergeCell ref="B191:C191"/>
    <mergeCell ref="D191:F191"/>
    <mergeCell ref="B150:F150"/>
    <mergeCell ref="B162:F162"/>
    <mergeCell ref="B166:F166"/>
    <mergeCell ref="B171:F171"/>
    <mergeCell ref="B173:B175"/>
    <mergeCell ref="C173:C175"/>
    <mergeCell ref="D173:D175"/>
    <mergeCell ref="C140:D140"/>
    <mergeCell ref="B144:F144"/>
    <mergeCell ref="B146:B148"/>
    <mergeCell ref="C146:C148"/>
    <mergeCell ref="D146:D148"/>
    <mergeCell ref="G126:G129"/>
    <mergeCell ref="B127:F127"/>
    <mergeCell ref="B129:F129"/>
    <mergeCell ref="B130:B131"/>
    <mergeCell ref="C130:C131"/>
    <mergeCell ref="D130:D131"/>
    <mergeCell ref="G89:G91"/>
    <mergeCell ref="B110:F110"/>
    <mergeCell ref="B111:B112"/>
    <mergeCell ref="C111:C112"/>
    <mergeCell ref="D111:D112"/>
    <mergeCell ref="B39:B41"/>
    <mergeCell ref="C39:C41"/>
    <mergeCell ref="D39:D41"/>
    <mergeCell ref="B88:F88"/>
    <mergeCell ref="B89:B90"/>
    <mergeCell ref="C89:C90"/>
    <mergeCell ref="D89:D90"/>
    <mergeCell ref="C33:D33"/>
    <mergeCell ref="C34:D34"/>
    <mergeCell ref="C35:D35"/>
    <mergeCell ref="C36:D36"/>
    <mergeCell ref="B38:F38"/>
    <mergeCell ref="B27:B28"/>
    <mergeCell ref="D27:F27"/>
    <mergeCell ref="D28:F28"/>
    <mergeCell ref="D29:F29"/>
    <mergeCell ref="D30:F30"/>
    <mergeCell ref="B23:B24"/>
    <mergeCell ref="D23:F23"/>
    <mergeCell ref="D24:F24"/>
    <mergeCell ref="B25:B26"/>
    <mergeCell ref="D25:F25"/>
    <mergeCell ref="D26:F26"/>
    <mergeCell ref="B10:F10"/>
    <mergeCell ref="B11:F11"/>
    <mergeCell ref="B12:F12"/>
    <mergeCell ref="B18:F18"/>
    <mergeCell ref="D19:E19"/>
    <mergeCell ref="B5:F5"/>
    <mergeCell ref="B6:F6"/>
    <mergeCell ref="B7:F7"/>
    <mergeCell ref="B8:F8"/>
    <mergeCell ref="B9:F9"/>
  </mergeCells>
  <conditionalFormatting sqref="E135:F135">
    <cfRule type="cellIs" dxfId="46" priority="2" operator="equal">
      <formula>0</formula>
    </cfRule>
  </conditionalFormatting>
  <conditionalFormatting sqref="F119 F189">
    <cfRule type="expression" dxfId="45" priority="3">
      <formula>+AND(ISBLANK($F$114),ISBLANK($F$115),ISBLANK($F$116),ISBLANK($F$117),ISBLANK($F$118))</formula>
    </cfRule>
  </conditionalFormatting>
  <conditionalFormatting sqref="E119 E189">
    <cfRule type="expression" dxfId="44" priority="4">
      <formula>+AND(ISBLANK($E$114),ISBLANK($E$115),ISBLANK($E$116),ISBLANK($E$117),ISBLANK($E$118))</formula>
    </cfRule>
  </conditionalFormatting>
  <conditionalFormatting sqref="E165">
    <cfRule type="expression" dxfId="43" priority="5">
      <formula>+ISBLANK($E$163)</formula>
    </cfRule>
  </conditionalFormatting>
  <conditionalFormatting sqref="F165">
    <cfRule type="expression" dxfId="42" priority="6">
      <formula>+ISBLANK($F$163)</formula>
    </cfRule>
  </conditionalFormatting>
  <conditionalFormatting sqref="E186">
    <cfRule type="expression" dxfId="41" priority="7">
      <formula>+ISBLANK($E$184)</formula>
    </cfRule>
  </conditionalFormatting>
  <conditionalFormatting sqref="F186">
    <cfRule type="expression" dxfId="40" priority="8">
      <formula>+ISBLANK($F$184)</formula>
    </cfRule>
  </conditionalFormatting>
  <conditionalFormatting sqref="E43">
    <cfRule type="expression" dxfId="39" priority="9">
      <formula>+AND(ISBLANK($E$44:$E$47))</formula>
    </cfRule>
  </conditionalFormatting>
  <conditionalFormatting sqref="F43">
    <cfRule type="expression" dxfId="38" priority="10">
      <formula>+AND(ISBLANK($F$44:$F$47))</formula>
    </cfRule>
  </conditionalFormatting>
  <conditionalFormatting sqref="E48">
    <cfRule type="expression" dxfId="37" priority="11">
      <formula>+AND(ISBLANK($E$49:$E$50))</formula>
    </cfRule>
  </conditionalFormatting>
  <conditionalFormatting sqref="F48">
    <cfRule type="expression" dxfId="36" priority="12">
      <formula>+AND(ISBLANK($F$49:$F$50))</formula>
    </cfRule>
  </conditionalFormatting>
  <conditionalFormatting sqref="E51">
    <cfRule type="expression" dxfId="35" priority="13">
      <formula>+AND(ISBLANK($E$52:$E$53))</formula>
    </cfRule>
  </conditionalFormatting>
  <conditionalFormatting sqref="F51">
    <cfRule type="expression" dxfId="34" priority="14">
      <formula>+AND(ISBLANK($F$52:$F$53))</formula>
    </cfRule>
  </conditionalFormatting>
  <conditionalFormatting sqref="E54">
    <cfRule type="expression" dxfId="33" priority="15">
      <formula>+AND(ISBLANK($E$55:$E$57))</formula>
    </cfRule>
  </conditionalFormatting>
  <conditionalFormatting sqref="F54">
    <cfRule type="expression" dxfId="32" priority="16">
      <formula>+AND(ISBLANK($F$55:$F$57))</formula>
    </cfRule>
  </conditionalFormatting>
  <conditionalFormatting sqref="E59">
    <cfRule type="expression" dxfId="31" priority="17">
      <formula>+AND(ISBLANK($E$60:$E$62))</formula>
    </cfRule>
  </conditionalFormatting>
  <conditionalFormatting sqref="F59">
    <cfRule type="expression" dxfId="30" priority="18">
      <formula>+AND(ISBLANK($F$60:$F$62))</formula>
    </cfRule>
  </conditionalFormatting>
  <conditionalFormatting sqref="E93">
    <cfRule type="expression" dxfId="29" priority="19">
      <formula>+AND(ISBLANK($E$94:$E$95))</formula>
    </cfRule>
  </conditionalFormatting>
  <conditionalFormatting sqref="F93">
    <cfRule type="expression" dxfId="28" priority="20">
      <formula>+AND(ISBLANK($F$94:$F$95))</formula>
    </cfRule>
  </conditionalFormatting>
  <conditionalFormatting sqref="E68">
    <cfRule type="expression" dxfId="27" priority="21">
      <formula>+AND(ISBLANK($E$44:$E$47),ISBLANK($E$49:$E$50),ISBLANK($E$52:$E$53),ISBLANK($E$55:$E$57),ISBLANK($E$60:$E$66))</formula>
    </cfRule>
  </conditionalFormatting>
  <conditionalFormatting sqref="F68">
    <cfRule type="expression" dxfId="26" priority="22">
      <formula>+AND(ISBLANK($F$44:$F$47),ISBLANK($F$49:$F$50),ISBLANK($F$52:$F$53),ISBLANK($F$55:$F$57),ISBLANK($F$60:$F$66))</formula>
    </cfRule>
  </conditionalFormatting>
  <conditionalFormatting sqref="E96">
    <cfRule type="expression" dxfId="25" priority="23">
      <formula>+AND(ISBLANK($E$44:$E$47),ISBLANK($E$49:$E$50),ISBLANK($E$52:$E$53),ISBLANK($E$55:$E$57),ISBLANK($E$60:$E$66),ISBLANK($E$94:$E$95))</formula>
    </cfRule>
  </conditionalFormatting>
  <conditionalFormatting sqref="F96">
    <cfRule type="expression" dxfId="24" priority="24">
      <formula>+AND(ISBLANK($F$44:$F$47),ISBLANK($F$49:$F$50),ISBLANK($F$52:$F$53),ISBLANK($F$55:$F$57),ISBLANK($F$60:$F$66),ISBLANK($F$94:$F$95))</formula>
    </cfRule>
  </conditionalFormatting>
  <conditionalFormatting sqref="E99">
    <cfRule type="expression" dxfId="23" priority="25">
      <formula>+AND(ISBLANK($E$55:$E$56),ISBLANK($E$35))</formula>
    </cfRule>
  </conditionalFormatting>
  <conditionalFormatting sqref="F99">
    <cfRule type="expression" dxfId="22" priority="26">
      <formula>+AND(ISBLANK($F$55:$F$56),ISBLANK($F$35))</formula>
    </cfRule>
  </conditionalFormatting>
  <conditionalFormatting sqref="F100">
    <cfRule type="expression" dxfId="21" priority="27">
      <formula>+AND(ISBLANK($F$104),OR(ISBLANK($F$73),ISBLANK($F$77)),ISBLANK($F$44:$F$47),ISBLANK($F$49:$F$50),ISBLANK($F$52:$F$53),ISBLANK($F$55:$F$57),ISBLANK($F$60:$F$66),ISBLANK($F$94:$F$95))</formula>
    </cfRule>
  </conditionalFormatting>
  <conditionalFormatting sqref="E101:F101">
    <cfRule type="cellIs" dxfId="20" priority="28" operator="equal">
      <formula>0</formula>
    </cfRule>
  </conditionalFormatting>
  <conditionalFormatting sqref="E121">
    <cfRule type="expression" dxfId="19" priority="29">
      <formula>+AND(ISBLANK($E$114:$E$118))</formula>
    </cfRule>
  </conditionalFormatting>
  <conditionalFormatting sqref="F121">
    <cfRule type="expression" dxfId="18" priority="30">
      <formula>+AND(ISBLANK($F$114:$F$118))</formula>
    </cfRule>
  </conditionalFormatting>
  <conditionalFormatting sqref="E161">
    <cfRule type="expression" dxfId="17" priority="31">
      <formula>+AND(ISBLANK($E$151),ISBLANK($E$154),ISBLANK($E$157:$E$158))</formula>
    </cfRule>
  </conditionalFormatting>
  <conditionalFormatting sqref="F161">
    <cfRule type="expression" dxfId="16" priority="32">
      <formula>+AND(ISBLANK($F$151),ISBLANK($F$154),ISBLANK($F$157:$F$158))</formula>
    </cfRule>
  </conditionalFormatting>
  <conditionalFormatting sqref="E182">
    <cfRule type="expression" dxfId="15" priority="33">
      <formula>+AND(ISBLANK($E$178),ISBLANK($E$181))</formula>
    </cfRule>
  </conditionalFormatting>
  <conditionalFormatting sqref="F182">
    <cfRule type="expression" dxfId="14" priority="34">
      <formula>+AND(ISBLANK($F$178),ISBLANK($F$181))</formula>
    </cfRule>
  </conditionalFormatting>
  <conditionalFormatting sqref="E188">
    <cfRule type="expression" dxfId="13" priority="35">
      <formula>+AND(ISBLANK($E$178),ISBLANK($E$181),ISBLANK($E$184))</formula>
    </cfRule>
  </conditionalFormatting>
  <conditionalFormatting sqref="F188">
    <cfRule type="expression" dxfId="12" priority="36">
      <formula>+AND(ISBLANK($F$178),ISBLANK($F$181),ISBLANK($F$184))</formula>
    </cfRule>
  </conditionalFormatting>
  <conditionalFormatting sqref="E167">
    <cfRule type="expression" dxfId="11" priority="37">
      <formula>+AND(ISBLANK($E$151),ISBLANK($E$154),ISBLANK($E$157:$E$158),ISBLANK($E$163))</formula>
    </cfRule>
  </conditionalFormatting>
  <conditionalFormatting sqref="F167">
    <cfRule type="expression" dxfId="10" priority="38">
      <formula>+AND(ISBLANK($F$151),ISBLANK($F$154),ISBLANK($F$157:$F$158),ISBLANK($F$163))</formula>
    </cfRule>
  </conditionalFormatting>
  <conditionalFormatting sqref="E168">
    <cfRule type="expression" dxfId="9" priority="39">
      <formula>+ISBLANK($E$107)</formula>
    </cfRule>
  </conditionalFormatting>
  <conditionalFormatting sqref="F168">
    <cfRule type="expression" dxfId="8" priority="40">
      <formula>+ISBLANK($F$107)</formula>
    </cfRule>
  </conditionalFormatting>
  <conditionalFormatting sqref="E97">
    <cfRule type="expression" dxfId="7" priority="41">
      <formula>+AND(ISBLANK($E$104),OR(ISBLANK($E$71),ISBLANK($E$78)),ISBLANK($E$44:$E$47),ISBLANK($E$49:$E$50),ISBLANK($E$52:$E$53),ISBLANK($E$55:$E$57),ISBLANK($E$60:$E$66),ISBLANK($E$94:$E$95))</formula>
    </cfRule>
  </conditionalFormatting>
  <conditionalFormatting sqref="F97">
    <cfRule type="expression" dxfId="6" priority="42">
      <formula>+AND(ISBLANK($F$104),OR(ISBLANK($F$73),ISBLANK($F$77)),ISBLANK($F$44:$F$47),ISBLANK($F$49:$F$50),ISBLANK($F$52:$F$53),ISBLANK($F$55:$F$57),ISBLANK($F$60:$F$66),ISBLANK($F$94:$F$95))</formula>
    </cfRule>
  </conditionalFormatting>
  <conditionalFormatting sqref="E100">
    <cfRule type="expression" dxfId="5" priority="43">
      <formula>+AND(ISBLANK($E$104),OR(ISBLANK($E$71),ISBLANK($E$78)),ISBLANK($E$44:$E$47),ISBLANK($E$49:$E$50),ISBLANK($E$52:$E$53),ISBLANK($E$55:$E$57),ISBLANK($E$60:$E$66),ISBLANK($E$94:$E$95))</formula>
    </cfRule>
  </conditionalFormatting>
  <conditionalFormatting sqref="F102">
    <cfRule type="cellIs" dxfId="4" priority="44" operator="equal">
      <formula>0</formula>
    </cfRule>
  </conditionalFormatting>
  <conditionalFormatting sqref="B127:F127">
    <cfRule type="notContainsText" dxfId="3" priority="45" operator="notContains" text="Vyplňte, prosím, v listu Identifikace, zda uplatňujete dvousložkovou formu ceny."/>
  </conditionalFormatting>
  <conditionalFormatting sqref="E58">
    <cfRule type="expression" dxfId="2" priority="46">
      <formula>+ISBLANK($E$114)</formula>
    </cfRule>
  </conditionalFormatting>
  <conditionalFormatting sqref="F58">
    <cfRule type="expression" dxfId="1" priority="47">
      <formula>+ISBLANK($F$114)</formula>
    </cfRule>
  </conditionalFormatting>
  <conditionalFormatting sqref="E102">
    <cfRule type="cellIs" dxfId="0" priority="48" operator="equal">
      <formula>0</formula>
    </cfRule>
  </conditionalFormatting>
  <dataValidations count="6">
    <dataValidation type="list" allowBlank="1" showInputMessage="1" showErrorMessage="1" sqref="D29:F29" xr:uid="{00000000-0002-0000-0300-000000000000}">
      <formula1>"Prosím vyberte,A,B,C,D,E,F,G"</formula1>
      <formula2>0</formula2>
    </dataValidation>
    <dataValidation type="decimal" operator="lessThanOrEqual" allowBlank="1" showInputMessage="1" showErrorMessage="1" errorTitle="Chybná hodnota" error="V tomto řádku může hodnota menší nebo rovna nule._x000a_Prosím opravte. _x000a_" sqref="F94" xr:uid="{00000000-0002-0000-0300-000001000000}">
      <formula1>0</formula1>
      <formula2>0</formula2>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formula2>0</formula2>
    </dataValidation>
    <dataValidation allowBlank="1" sqref="E97:F98 E100:F104" xr:uid="{00000000-0002-0000-0300-000003000000}">
      <formula1>0</formula1>
      <formula2>0</formula2>
    </dataValidation>
    <dataValidation allowBlank="1" showInputMessage="1" promptTitle="Hodnota musí být minimálně 0" prompt="Hodnota na tomto řádku musí být minimálně 0. _x000a_Je vypočtena vzorcem: _x000a_ř. VII.1 - ř. 4.1 - ř. 4. 2_x000a__x000a_a zároveň platí: ř.16 ≤ ř.14. " sqref="E99:F99" xr:uid="{00000000-0002-0000-0300-000004000000}">
      <formula1>0</formula1>
      <formula2>0</formula2>
    </dataValidation>
    <dataValidation type="decimal" operator="lessThanOrEqual" allowBlank="1" showInputMessage="1" showErrorMessage="1" errorTitle="Chybná hodnota " error="V tomto řádku může hodnota menší nebo rovna nule._x000a_Prosím opravte. _x000a_" sqref="E94" xr:uid="{00000000-0002-0000-0300-000005000000}">
      <formula1>0</formula1>
      <formula2>0</formula2>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26" location="Vysvětlivky!B9:E9" display="více zde" xr:uid="{00000000-0004-0000-0300-000003000000}"/>
    <hyperlink ref="G27" location="Vysvětlivky!B10:E10" display="více zde" xr:uid="{00000000-0004-0000-0300-000004000000}"/>
    <hyperlink ref="G28" location="Vysvětlivky!B10:E10" display="více zde" xr:uid="{00000000-0004-0000-0300-000005000000}"/>
    <hyperlink ref="G29" location="Vysvětlivky!B11:E11" display="více zde" xr:uid="{00000000-0004-0000-0300-000006000000}"/>
    <hyperlink ref="G30" location="Vysvětlivky!B12:E12" display="více zde" xr:uid="{00000000-0004-0000-0300-000007000000}"/>
    <hyperlink ref="G33" location="Vysvětlivky!B13:E13" display="více zde" xr:uid="{00000000-0004-0000-0300-000008000000}"/>
    <hyperlink ref="G34" location="Vysvětlivky!B14:E14" display="více zde" xr:uid="{00000000-0004-0000-0300-000009000000}"/>
    <hyperlink ref="G35" location="Vysvětlivky!B15:E15" display="více zde" xr:uid="{00000000-0004-0000-0300-00000A000000}"/>
    <hyperlink ref="G36" location="Vysvětlivky!B17:E17" display="více zde" xr:uid="{00000000-0004-0000-0300-00000B000000}"/>
    <hyperlink ref="G43" location="Vysvětlivky!B21:E21" display="více zde" xr:uid="{00000000-0004-0000-0300-00000C000000}"/>
    <hyperlink ref="G44" location="Vysvětlivky!B22:E22" display="více zde" xr:uid="{00000000-0004-0000-0300-00000D000000}"/>
    <hyperlink ref="G45" location="Vysvětlivky!B23:E23" display="více zde" xr:uid="{00000000-0004-0000-0300-00000E000000}"/>
    <hyperlink ref="G46" location="Vysvětlivky!B24:E24" display="více zde" xr:uid="{00000000-0004-0000-0300-00000F000000}"/>
    <hyperlink ref="G47" location="Vysvětlivky!B25:E25" display="více zde" xr:uid="{00000000-0004-0000-0300-000010000000}"/>
    <hyperlink ref="G48" location="Vysvětlivky!B26:E26" display="více zde" xr:uid="{00000000-0004-0000-0300-000011000000}"/>
    <hyperlink ref="G49" location="Vysvětlivky!B27:E27" display="více zde" xr:uid="{00000000-0004-0000-0300-000012000000}"/>
    <hyperlink ref="G50" location="Vysvětlivky!B28:E28" display="více zde" xr:uid="{00000000-0004-0000-0300-000013000000}"/>
    <hyperlink ref="G51" location="Vysvětlivky!B29:E29" display="více zde" xr:uid="{00000000-0004-0000-0300-000014000000}"/>
    <hyperlink ref="G52" location="Vysvětlivky!B30:E30" display="více zde" xr:uid="{00000000-0004-0000-0300-000015000000}"/>
    <hyperlink ref="G53" location="Vysvětlivky!B31:E31" display="více zde" xr:uid="{00000000-0004-0000-0300-000016000000}"/>
    <hyperlink ref="G54" location="Vysvětlivky!B32:E32" display="více zde" xr:uid="{00000000-0004-0000-0300-000017000000}"/>
    <hyperlink ref="G55" location="Vysvětlivky!B33:E33" display="více zde" xr:uid="{00000000-0004-0000-0300-000018000000}"/>
    <hyperlink ref="G56" location="Vysvětlivky!B34:E34" display="více zde" xr:uid="{00000000-0004-0000-0300-000019000000}"/>
    <hyperlink ref="G57" location="Vysvětlivky!B35:E35" display="více zde" xr:uid="{00000000-0004-0000-0300-00001A000000}"/>
    <hyperlink ref="G58" location="Vysvětlivky!B36:E36" display="více zde" xr:uid="{00000000-0004-0000-0300-00001B000000}"/>
    <hyperlink ref="G59" location="Vysvětlivky!B37:E37" display="více zde" xr:uid="{00000000-0004-0000-0300-00001C000000}"/>
    <hyperlink ref="G60" location="Vysvětlivky!B38:E38" display="více zde" xr:uid="{00000000-0004-0000-0300-00001D000000}"/>
    <hyperlink ref="G61" location="Vysvětlivky!B39:E39" display="více zde" xr:uid="{00000000-0004-0000-0300-00001E000000}"/>
    <hyperlink ref="G62" location="Vysvětlivky!B40:E40" display="více zde" xr:uid="{00000000-0004-0000-0300-00001F000000}"/>
    <hyperlink ref="G63" location="Vysvětlivky!B41:E41" display="více zde" xr:uid="{00000000-0004-0000-0300-000020000000}"/>
    <hyperlink ref="G64" location="Vysvětlivky!B42:E42" display="více zde" xr:uid="{00000000-0004-0000-0300-000021000000}"/>
    <hyperlink ref="G65" location="Vysvětlivky!B43:E43" display="více zde" xr:uid="{00000000-0004-0000-0300-000022000000}"/>
    <hyperlink ref="G66" location="Vysvětlivky!B44:E44" display="více zde" xr:uid="{00000000-0004-0000-0300-000023000000}"/>
    <hyperlink ref="G67" location="Vysvětlivky!B45:E45" display="více zde" xr:uid="{00000000-0004-0000-0300-000024000000}"/>
    <hyperlink ref="G68" location="Vysvětlivky!B46:E46" display="více zde" xr:uid="{00000000-0004-0000-0300-000025000000}"/>
    <hyperlink ref="G70" location="Vysvětlivky!B47:E47" display="více zde" xr:uid="{00000000-0004-0000-0300-000026000000}"/>
    <hyperlink ref="G71" location="Vysvětlivky!B48:E48" display="více zde" xr:uid="{00000000-0004-0000-0300-000027000000}"/>
    <hyperlink ref="G72" location="Vysvětlivky!B49:E49" display="více zde" xr:uid="{00000000-0004-0000-0300-000028000000}"/>
    <hyperlink ref="G73" location="Vysvětlivky!B50:E50" display="více zde" xr:uid="{00000000-0004-0000-0300-000029000000}"/>
    <hyperlink ref="G74" location="Vysvětlivky!B51:E51" display="více zde" xr:uid="{00000000-0004-0000-0300-00002A000000}"/>
    <hyperlink ref="G75" location="Vysvětlivky!B52:E52" display="více zde" xr:uid="{00000000-0004-0000-0300-00002B000000}"/>
    <hyperlink ref="G76" location="Vysvětlivky!B53:E53" display="více zde" xr:uid="{00000000-0004-0000-0300-00002C000000}"/>
    <hyperlink ref="G77" location="Vysvětlivky!B54:E54" display="více zde" xr:uid="{00000000-0004-0000-0300-00002D000000}"/>
    <hyperlink ref="G78" location="Vysvětlivky!B55:E55" display="více zde" xr:uid="{00000000-0004-0000-0300-00002E000000}"/>
    <hyperlink ref="G92" location="Vysvětlivky!B61:E61" display="více zde" xr:uid="{00000000-0004-0000-0300-00002F000000}"/>
    <hyperlink ref="G93" location="Vysvětlivky!B62:E62" display="více zde" xr:uid="{00000000-0004-0000-0300-000030000000}"/>
    <hyperlink ref="G94" location="Vysvětlivky!B63:E63" display="více zde" xr:uid="{00000000-0004-0000-0300-000031000000}"/>
    <hyperlink ref="G95" location="Vysvětlivky!B64:E64" display="více zde" xr:uid="{00000000-0004-0000-0300-000032000000}"/>
    <hyperlink ref="G96" location="Vysvětlivky!B65:E65" display="více zde" xr:uid="{00000000-0004-0000-0300-000033000000}"/>
    <hyperlink ref="G97" location="Vysvětlivky!B66:E66" display="více zde" xr:uid="{00000000-0004-0000-0300-000034000000}"/>
    <hyperlink ref="G98" location="Vysvětlivky!B67:E67" display="více zde" xr:uid="{00000000-0004-0000-0300-000035000000}"/>
    <hyperlink ref="G99" location="Vysvětlivky!B68:E68" display="více zde" xr:uid="{00000000-0004-0000-0300-000036000000}"/>
    <hyperlink ref="G100" location="Vysvětlivky!B69:E69" display="více zde" xr:uid="{00000000-0004-0000-0300-000037000000}"/>
    <hyperlink ref="G101" location="Vysvětlivky!B70:E70" display="více zde" xr:uid="{00000000-0004-0000-0300-000038000000}"/>
    <hyperlink ref="G102" location="Vysvětlivky!B71:E71" display="více zde" xr:uid="{00000000-0004-0000-0300-000039000000}"/>
    <hyperlink ref="G103" location="Vysvětlivky!B72:E72" display="více zde" xr:uid="{00000000-0004-0000-0300-00003A000000}"/>
    <hyperlink ref="G104" location="Vysvětlivky!B73:E73" display="více zde" xr:uid="{00000000-0004-0000-0300-00003B000000}"/>
    <hyperlink ref="G105" location="Vysvětlivky!B74:E74" display="více zde" xr:uid="{00000000-0004-0000-0300-00003C000000}"/>
    <hyperlink ref="G106" location="Vysvětlivky!B75:E75" display="více zde" xr:uid="{00000000-0004-0000-0300-00003D000000}"/>
    <hyperlink ref="G107" location="Vysvětlivky!B76:E76" display="více zde" xr:uid="{00000000-0004-0000-0300-00003E000000}"/>
    <hyperlink ref="G114" location="Vysvětlivky!B83:E83" display="více zde" xr:uid="{00000000-0004-0000-0300-00003F000000}"/>
    <hyperlink ref="G115" location="Vysvětlivky!B84:E84" display="více zde" xr:uid="{00000000-0004-0000-0300-000040000000}"/>
    <hyperlink ref="G116" location="Vysvětlivky!B85:E85" display="více zde" xr:uid="{00000000-0004-0000-0300-000041000000}"/>
    <hyperlink ref="G117" location="Vysvětlivky!B86:E86" display="více zde" xr:uid="{00000000-0004-0000-0300-000042000000}"/>
    <hyperlink ref="G118" location="Vysvětlivky!B87:E87" display="více zde" xr:uid="{00000000-0004-0000-0300-000043000000}"/>
    <hyperlink ref="G119" location="Vysvětlivky!B88:E88" display="více zde" xr:uid="{00000000-0004-0000-0300-000044000000}"/>
    <hyperlink ref="G120" location="Vysvětlivky!B89:E89" display="více zde" xr:uid="{00000000-0004-0000-0300-000045000000}"/>
    <hyperlink ref="G121" location="Vysvětlivky!B90:E90" display="více zde" xr:uid="{00000000-0004-0000-0300-000046000000}"/>
    <hyperlink ref="G122" location="Vysvětlivky!B91:E91" display="více zde" xr:uid="{00000000-0004-0000-0300-000047000000}"/>
    <hyperlink ref="G123" location="Vysvětlivky!B92:E92" display="více zde" xr:uid="{00000000-0004-0000-0300-000048000000}"/>
    <hyperlink ref="G133" location="Vysvětlivky!B97:E97" display="více zde" xr:uid="{00000000-0004-0000-0300-000049000000}"/>
    <hyperlink ref="G134" location="Vysvětlivky!B98:E98" display="více zde" xr:uid="{00000000-0004-0000-0300-00004A000000}"/>
    <hyperlink ref="G135" location="Vysvětlivky!B99:E99" display="více zde" xr:uid="{00000000-0004-0000-0300-00004B000000}"/>
    <hyperlink ref="G136" location="Vysvětlivky!B100:E100" display="více zde" xr:uid="{00000000-0004-0000-0300-00004C000000}"/>
    <hyperlink ref="G137" location="Vysvětlivky!B101:E101" display="více zde" xr:uid="{00000000-0004-0000-0300-00004D000000}"/>
    <hyperlink ref="G138" location="Vysvětlivky!B102:E102" display="více zde" xr:uid="{00000000-0004-0000-0300-00004E000000}"/>
    <hyperlink ref="G139" location="Vysvětlivky!B103:E103" display="více zde" xr:uid="{00000000-0004-0000-0300-00004F000000}"/>
    <hyperlink ref="G140" location="Vysvětlivky!B104:E104" display="více zde" xr:uid="{00000000-0004-0000-0300-000050000000}"/>
    <hyperlink ref="G151" location="Vysvětlivky!B140:E140" display="více zde" xr:uid="{00000000-0004-0000-0300-000051000000}"/>
    <hyperlink ref="G152" location="Vysvětlivky!B141:E141" display="více zde" xr:uid="{00000000-0004-0000-0300-000052000000}"/>
    <hyperlink ref="G153" location="Vysvětlivky!B142:E142" display="více zde" xr:uid="{00000000-0004-0000-0300-000053000000}"/>
    <hyperlink ref="G154" location="Vysvětlivky!B143:E143" display="více zde" xr:uid="{00000000-0004-0000-0300-000054000000}"/>
    <hyperlink ref="G155" location="Vysvětlivky!B144:E144" display="více zde" xr:uid="{00000000-0004-0000-0300-000055000000}"/>
    <hyperlink ref="G156" location="Vysvětlivky!B145:E145" display="více zde" xr:uid="{00000000-0004-0000-0300-000056000000}"/>
    <hyperlink ref="G157" location="Vysvětlivky!B146:E146" display="více zde" xr:uid="{00000000-0004-0000-0300-000057000000}"/>
    <hyperlink ref="G158" location="Vysvětlivky!B147:E147" display="více zde" xr:uid="{00000000-0004-0000-0300-000058000000}"/>
    <hyperlink ref="G159" location="Vysvětlivky!B148:E148" display="více zde" xr:uid="{00000000-0004-0000-0300-000059000000}"/>
    <hyperlink ref="G160" location="Vysvětlivky!B149:E149" display="více zde" xr:uid="{00000000-0004-0000-0300-00005A000000}"/>
    <hyperlink ref="G161" location="Vysvětlivky!B150:E150" display="více zde" xr:uid="{00000000-0004-0000-0300-00005B000000}"/>
    <hyperlink ref="G163" location="Vysvětlivky!B151:E151" display="více zde" xr:uid="{00000000-0004-0000-0300-00005C000000}"/>
    <hyperlink ref="G164" location="Vysvětlivky!B152:E152" display="více zde" xr:uid="{00000000-0004-0000-0300-00005D000000}"/>
    <hyperlink ref="G165" location="Vysvětlivky!B153:E153" display="více zde" xr:uid="{00000000-0004-0000-0300-00005E000000}"/>
    <hyperlink ref="G167" location="Vysvětlivky!B154:E154" display="více zde" xr:uid="{00000000-0004-0000-0300-00005F000000}"/>
    <hyperlink ref="G168" location="Vysvětlivky!B155:E155" display="více zde" xr:uid="{00000000-0004-0000-0300-000060000000}"/>
    <hyperlink ref="G178" location="Vysvětlivky!B159:E159" display="více zde" xr:uid="{00000000-0004-0000-0300-000061000000}"/>
    <hyperlink ref="G179" location="Vysvětlivky!B160:E160" display="více zde" xr:uid="{00000000-0004-0000-0300-000062000000}"/>
    <hyperlink ref="G180" location="Vysvětlivky!B161:E161" display="více zde" xr:uid="{00000000-0004-0000-0300-000063000000}"/>
    <hyperlink ref="G181" location="Vysvětlivky!B162:E162" display="více zde" xr:uid="{00000000-0004-0000-0300-000064000000}"/>
    <hyperlink ref="G182" location="Vysvětlivky!B163:E163" display="více zde" xr:uid="{00000000-0004-0000-0300-000065000000}"/>
    <hyperlink ref="G184" location="Vysvětlivky!B164:E164" display="více zde" xr:uid="{00000000-0004-0000-0300-000066000000}"/>
    <hyperlink ref="G185" location="Vysvětlivky!B165:E165" display="více zde" xr:uid="{00000000-0004-0000-0300-000067000000}"/>
    <hyperlink ref="G186" location="Vysvětlivky!B166:E166" display="více zde" xr:uid="{00000000-0004-0000-0300-000068000000}"/>
    <hyperlink ref="G188" location="Vysvětlivky!B167:E167" display="více zde" xr:uid="{00000000-0004-0000-0300-000069000000}"/>
    <hyperlink ref="G189" location="Vysvětlivky!B168:E168" display="více zde" xr:uid="{00000000-0004-0000-0300-00006A000000}"/>
  </hyperlinks>
  <printOptions horizontalCentered="1"/>
  <pageMargins left="0.31527777777777799" right="0.196527777777778" top="0.40972222222222199" bottom="0.44027777777777799" header="0.51180555555555496" footer="0.51180555555555496"/>
  <pageSetup paperSize="9" firstPageNumber="0" orientation="portrait" horizontalDpi="300" verticalDpi="300"/>
  <rowBreaks count="4" manualBreakCount="4">
    <brk id="68" max="16383" man="1"/>
    <brk id="108" max="16383" man="1"/>
    <brk id="142"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169"/>
  <sheetViews>
    <sheetView topLeftCell="A47" zoomScale="85" zoomScaleNormal="85" workbookViewId="0"/>
  </sheetViews>
  <sheetFormatPr defaultRowHeight="16.5" x14ac:dyDescent="0.3"/>
  <cols>
    <col min="1" max="1" width="8.7109375" style="537"/>
    <col min="2" max="2" width="10.7109375" style="69"/>
    <col min="3" max="3" width="41.85546875" style="69"/>
    <col min="4" max="5" width="49.5703125" style="69"/>
    <col min="6" max="6" width="8.7109375" style="537"/>
    <col min="7" max="1025" width="0" style="69" hidden="1"/>
  </cols>
  <sheetData>
    <row r="1" spans="2:5" x14ac:dyDescent="0.3">
      <c r="B1" s="537"/>
      <c r="C1" s="537"/>
      <c r="D1" s="537"/>
      <c r="E1" s="537"/>
    </row>
    <row r="2" spans="2:5" ht="40.5" x14ac:dyDescent="0.7">
      <c r="B2" s="700" t="s">
        <v>315</v>
      </c>
      <c r="C2" s="700"/>
      <c r="D2" s="700"/>
      <c r="E2" s="700"/>
    </row>
    <row r="3" spans="2:5" ht="14.25" customHeight="1" x14ac:dyDescent="0.7">
      <c r="B3" s="538"/>
      <c r="C3" s="538"/>
      <c r="D3" s="538"/>
      <c r="E3" s="538"/>
    </row>
    <row r="4" spans="2:5" x14ac:dyDescent="0.3">
      <c r="B4" s="539" t="s">
        <v>316</v>
      </c>
      <c r="C4" s="537"/>
      <c r="D4" s="537"/>
      <c r="E4" s="537"/>
    </row>
    <row r="5" spans="2:5" ht="16.5" customHeight="1" x14ac:dyDescent="0.3">
      <c r="B5" s="701" t="s">
        <v>71</v>
      </c>
      <c r="C5" s="702" t="s">
        <v>317</v>
      </c>
      <c r="D5" s="702" t="s">
        <v>318</v>
      </c>
      <c r="E5" s="703" t="s">
        <v>319</v>
      </c>
    </row>
    <row r="6" spans="2:5" x14ac:dyDescent="0.3">
      <c r="B6" s="701"/>
      <c r="C6" s="702"/>
      <c r="D6" s="702"/>
      <c r="E6" s="703"/>
    </row>
    <row r="7" spans="2:5" x14ac:dyDescent="0.3">
      <c r="B7" s="543">
        <v>1</v>
      </c>
      <c r="C7" s="544">
        <v>2</v>
      </c>
      <c r="D7" s="544">
        <v>3</v>
      </c>
      <c r="E7" s="545">
        <v>4</v>
      </c>
    </row>
    <row r="8" spans="2:5" ht="33" x14ac:dyDescent="0.3">
      <c r="B8" s="546" t="s">
        <v>45</v>
      </c>
      <c r="C8" s="547" t="s">
        <v>320</v>
      </c>
      <c r="D8" s="548" t="s">
        <v>321</v>
      </c>
      <c r="E8" s="549"/>
    </row>
    <row r="9" spans="2:5" ht="82.5" x14ac:dyDescent="0.3">
      <c r="B9" s="550" t="s">
        <v>49</v>
      </c>
      <c r="C9" s="551" t="s">
        <v>322</v>
      </c>
      <c r="D9" s="552" t="s">
        <v>323</v>
      </c>
      <c r="E9" s="553"/>
    </row>
    <row r="10" spans="2:5" ht="69" customHeight="1" x14ac:dyDescent="0.3">
      <c r="B10" s="550" t="s">
        <v>52</v>
      </c>
      <c r="C10" s="551" t="s">
        <v>324</v>
      </c>
      <c r="D10" s="552" t="s">
        <v>325</v>
      </c>
      <c r="E10" s="553" t="s">
        <v>326</v>
      </c>
    </row>
    <row r="11" spans="2:5" ht="409.5" customHeight="1" x14ac:dyDescent="0.3">
      <c r="B11" s="550" t="s">
        <v>55</v>
      </c>
      <c r="C11" s="551" t="s">
        <v>327</v>
      </c>
      <c r="D11" s="554" t="s">
        <v>328</v>
      </c>
      <c r="E11" s="555" t="s">
        <v>329</v>
      </c>
    </row>
    <row r="12" spans="2:5" ht="130.5" customHeight="1" x14ac:dyDescent="0.3">
      <c r="B12" s="550" t="s">
        <v>58</v>
      </c>
      <c r="C12" s="551" t="s">
        <v>59</v>
      </c>
      <c r="D12" s="552" t="s">
        <v>330</v>
      </c>
      <c r="E12" s="553"/>
    </row>
    <row r="13" spans="2:5" ht="209.25" customHeight="1" x14ac:dyDescent="0.3">
      <c r="B13" s="550" t="s">
        <v>62</v>
      </c>
      <c r="C13" s="551" t="s">
        <v>331</v>
      </c>
      <c r="D13" s="554" t="s">
        <v>332</v>
      </c>
      <c r="E13" s="555" t="s">
        <v>333</v>
      </c>
    </row>
    <row r="14" spans="2:5" ht="165" x14ac:dyDescent="0.3">
      <c r="B14" s="550" t="s">
        <v>64</v>
      </c>
      <c r="C14" s="551" t="s">
        <v>65</v>
      </c>
      <c r="D14" s="556" t="s">
        <v>334</v>
      </c>
      <c r="E14" s="553" t="s">
        <v>335</v>
      </c>
    </row>
    <row r="15" spans="2:5" ht="132" customHeight="1" x14ac:dyDescent="0.3">
      <c r="B15" s="704" t="s">
        <v>66</v>
      </c>
      <c r="C15" s="705" t="s">
        <v>67</v>
      </c>
      <c r="D15" s="706" t="s">
        <v>336</v>
      </c>
      <c r="E15" s="707" t="s">
        <v>335</v>
      </c>
    </row>
    <row r="16" spans="2:5" ht="16.5" customHeight="1" x14ac:dyDescent="0.3">
      <c r="B16" s="704"/>
      <c r="C16" s="705"/>
      <c r="D16" s="706"/>
      <c r="E16" s="707"/>
    </row>
    <row r="17" spans="2:5" ht="379.5" customHeight="1" x14ac:dyDescent="0.3">
      <c r="B17" s="704" t="s">
        <v>68</v>
      </c>
      <c r="C17" s="705" t="s">
        <v>337</v>
      </c>
      <c r="D17" s="708" t="s">
        <v>338</v>
      </c>
      <c r="E17" s="707" t="s">
        <v>339</v>
      </c>
    </row>
    <row r="18" spans="2:5" ht="7.5" customHeight="1" x14ac:dyDescent="0.3">
      <c r="B18" s="704"/>
      <c r="C18" s="705"/>
      <c r="D18" s="708"/>
      <c r="E18" s="707"/>
    </row>
    <row r="19" spans="2:5" ht="15" hidden="1" customHeight="1" x14ac:dyDescent="0.3">
      <c r="B19" s="704"/>
      <c r="C19" s="705"/>
      <c r="D19" s="708"/>
      <c r="E19" s="707"/>
    </row>
    <row r="20" spans="2:5" x14ac:dyDescent="0.3">
      <c r="B20" s="709"/>
      <c r="C20" s="709"/>
      <c r="D20" s="709"/>
      <c r="E20" s="709"/>
    </row>
    <row r="21" spans="2:5" x14ac:dyDescent="0.3">
      <c r="B21" s="557" t="s">
        <v>76</v>
      </c>
      <c r="C21" s="558" t="s">
        <v>77</v>
      </c>
      <c r="D21" s="552" t="s">
        <v>340</v>
      </c>
      <c r="E21" s="553"/>
    </row>
    <row r="22" spans="2:5" ht="82.5" x14ac:dyDescent="0.3">
      <c r="B22" s="559" t="s">
        <v>79</v>
      </c>
      <c r="C22" s="554" t="s">
        <v>80</v>
      </c>
      <c r="D22" s="552" t="s">
        <v>341</v>
      </c>
      <c r="E22" s="553" t="s">
        <v>342</v>
      </c>
    </row>
    <row r="23" spans="2:5" ht="115.5" x14ac:dyDescent="0.3">
      <c r="B23" s="559" t="s">
        <v>81</v>
      </c>
      <c r="C23" s="554" t="s">
        <v>343</v>
      </c>
      <c r="D23" s="552" t="s">
        <v>344</v>
      </c>
      <c r="E23" s="553" t="s">
        <v>345</v>
      </c>
    </row>
    <row r="24" spans="2:5" ht="49.5" x14ac:dyDescent="0.3">
      <c r="B24" s="559" t="s">
        <v>83</v>
      </c>
      <c r="C24" s="554" t="s">
        <v>84</v>
      </c>
      <c r="D24" s="552" t="s">
        <v>346</v>
      </c>
      <c r="E24" s="553" t="s">
        <v>347</v>
      </c>
    </row>
    <row r="25" spans="2:5" ht="115.5" x14ac:dyDescent="0.3">
      <c r="B25" s="559" t="s">
        <v>85</v>
      </c>
      <c r="C25" s="554" t="s">
        <v>86</v>
      </c>
      <c r="D25" s="552" t="s">
        <v>348</v>
      </c>
      <c r="E25" s="553" t="s">
        <v>349</v>
      </c>
    </row>
    <row r="26" spans="2:5" x14ac:dyDescent="0.3">
      <c r="B26" s="559" t="s">
        <v>87</v>
      </c>
      <c r="C26" s="554" t="s">
        <v>88</v>
      </c>
      <c r="D26" s="552" t="s">
        <v>340</v>
      </c>
      <c r="E26" s="553"/>
    </row>
    <row r="27" spans="2:5" ht="148.5" x14ac:dyDescent="0.3">
      <c r="B27" s="559" t="s">
        <v>89</v>
      </c>
      <c r="C27" s="554" t="s">
        <v>90</v>
      </c>
      <c r="D27" s="552" t="s">
        <v>350</v>
      </c>
      <c r="E27" s="553" t="s">
        <v>351</v>
      </c>
    </row>
    <row r="28" spans="2:5" ht="66" x14ac:dyDescent="0.3">
      <c r="B28" s="559" t="s">
        <v>91</v>
      </c>
      <c r="C28" s="554" t="s">
        <v>352</v>
      </c>
      <c r="D28" s="552" t="s">
        <v>353</v>
      </c>
      <c r="E28" s="553" t="s">
        <v>354</v>
      </c>
    </row>
    <row r="29" spans="2:5" x14ac:dyDescent="0.3">
      <c r="B29" s="559" t="s">
        <v>93</v>
      </c>
      <c r="C29" s="554" t="s">
        <v>355</v>
      </c>
      <c r="D29" s="552" t="s">
        <v>340</v>
      </c>
      <c r="E29" s="553"/>
    </row>
    <row r="30" spans="2:5" ht="82.5" x14ac:dyDescent="0.3">
      <c r="B30" s="559" t="s">
        <v>95</v>
      </c>
      <c r="C30" s="554" t="s">
        <v>96</v>
      </c>
      <c r="D30" s="552" t="s">
        <v>356</v>
      </c>
      <c r="E30" s="553" t="s">
        <v>357</v>
      </c>
    </row>
    <row r="31" spans="2:5" ht="99" x14ac:dyDescent="0.3">
      <c r="B31" s="559" t="s">
        <v>97</v>
      </c>
      <c r="C31" s="554" t="s">
        <v>98</v>
      </c>
      <c r="D31" s="552" t="s">
        <v>358</v>
      </c>
      <c r="E31" s="553"/>
    </row>
    <row r="32" spans="2:5" ht="50.25" customHeight="1" x14ac:dyDescent="0.3">
      <c r="B32" s="557" t="s">
        <v>99</v>
      </c>
      <c r="C32" s="552" t="s">
        <v>100</v>
      </c>
      <c r="D32" s="552" t="s">
        <v>340</v>
      </c>
      <c r="E32" s="553"/>
    </row>
    <row r="33" spans="2:5" ht="255" customHeight="1" x14ac:dyDescent="0.3">
      <c r="B33" s="559" t="s">
        <v>101</v>
      </c>
      <c r="C33" s="554" t="s">
        <v>359</v>
      </c>
      <c r="D33" s="552" t="s">
        <v>360</v>
      </c>
      <c r="E33" s="560" t="s">
        <v>361</v>
      </c>
    </row>
    <row r="34" spans="2:5" ht="174" customHeight="1" x14ac:dyDescent="0.3">
      <c r="B34" s="559" t="s">
        <v>103</v>
      </c>
      <c r="C34" s="554" t="s">
        <v>293</v>
      </c>
      <c r="D34" s="552" t="s">
        <v>362</v>
      </c>
      <c r="E34" s="553"/>
    </row>
    <row r="35" spans="2:5" ht="280.5" x14ac:dyDescent="0.3">
      <c r="B35" s="559" t="s">
        <v>105</v>
      </c>
      <c r="C35" s="554" t="s">
        <v>106</v>
      </c>
      <c r="D35" s="552" t="s">
        <v>363</v>
      </c>
      <c r="E35" s="553"/>
    </row>
    <row r="36" spans="2:5" ht="66" customHeight="1" x14ac:dyDescent="0.3">
      <c r="B36" s="559" t="s">
        <v>107</v>
      </c>
      <c r="C36" s="554" t="s">
        <v>364</v>
      </c>
      <c r="D36" s="552" t="s">
        <v>365</v>
      </c>
      <c r="E36" s="553" t="s">
        <v>366</v>
      </c>
    </row>
    <row r="37" spans="2:5" x14ac:dyDescent="0.3">
      <c r="B37" s="557" t="s">
        <v>109</v>
      </c>
      <c r="C37" s="554" t="s">
        <v>110</v>
      </c>
      <c r="D37" s="552" t="s">
        <v>340</v>
      </c>
      <c r="E37" s="553"/>
    </row>
    <row r="38" spans="2:5" ht="49.5" x14ac:dyDescent="0.3">
      <c r="B38" s="559" t="s">
        <v>111</v>
      </c>
      <c r="C38" s="554" t="s">
        <v>112</v>
      </c>
      <c r="D38" s="552" t="s">
        <v>367</v>
      </c>
      <c r="E38" s="553" t="s">
        <v>368</v>
      </c>
    </row>
    <row r="39" spans="2:5" ht="181.5" x14ac:dyDescent="0.3">
      <c r="B39" s="559" t="s">
        <v>113</v>
      </c>
      <c r="C39" s="554" t="s">
        <v>114</v>
      </c>
      <c r="D39" s="552" t="s">
        <v>369</v>
      </c>
      <c r="E39" s="553"/>
    </row>
    <row r="40" spans="2:5" ht="181.5" x14ac:dyDescent="0.3">
      <c r="B40" s="559" t="s">
        <v>115</v>
      </c>
      <c r="C40" s="552" t="s">
        <v>370</v>
      </c>
      <c r="D40" s="552" t="s">
        <v>371</v>
      </c>
      <c r="E40" s="553"/>
    </row>
    <row r="41" spans="2:5" ht="49.5" x14ac:dyDescent="0.3">
      <c r="B41" s="557" t="s">
        <v>117</v>
      </c>
      <c r="C41" s="552" t="s">
        <v>118</v>
      </c>
      <c r="D41" s="552" t="s">
        <v>372</v>
      </c>
      <c r="E41" s="553" t="s">
        <v>373</v>
      </c>
    </row>
    <row r="42" spans="2:5" ht="125.25" customHeight="1" x14ac:dyDescent="0.3">
      <c r="B42" s="557" t="s">
        <v>119</v>
      </c>
      <c r="C42" s="552" t="s">
        <v>120</v>
      </c>
      <c r="D42" s="552" t="s">
        <v>374</v>
      </c>
      <c r="E42" s="553" t="s">
        <v>375</v>
      </c>
    </row>
    <row r="43" spans="2:5" ht="214.5" x14ac:dyDescent="0.3">
      <c r="B43" s="557" t="s">
        <v>121</v>
      </c>
      <c r="C43" s="552" t="s">
        <v>122</v>
      </c>
      <c r="D43" s="552" t="s">
        <v>376</v>
      </c>
      <c r="E43" s="553" t="s">
        <v>377</v>
      </c>
    </row>
    <row r="44" spans="2:5" ht="231" x14ac:dyDescent="0.3">
      <c r="B44" s="557" t="s">
        <v>123</v>
      </c>
      <c r="C44" s="554" t="s">
        <v>124</v>
      </c>
      <c r="D44" s="552" t="s">
        <v>378</v>
      </c>
      <c r="E44" s="553" t="s">
        <v>379</v>
      </c>
    </row>
    <row r="45" spans="2:5" ht="58.5" customHeight="1" x14ac:dyDescent="0.3">
      <c r="B45" s="559" t="s">
        <v>125</v>
      </c>
      <c r="C45" s="554" t="s">
        <v>126</v>
      </c>
      <c r="D45" s="552" t="s">
        <v>380</v>
      </c>
      <c r="E45" s="553"/>
    </row>
    <row r="46" spans="2:5" ht="33" x14ac:dyDescent="0.3">
      <c r="B46" s="557" t="s">
        <v>127</v>
      </c>
      <c r="C46" s="554" t="s">
        <v>381</v>
      </c>
      <c r="D46" s="552" t="s">
        <v>382</v>
      </c>
      <c r="E46" s="553"/>
    </row>
    <row r="47" spans="2:5" ht="66" x14ac:dyDescent="0.3">
      <c r="B47" s="557" t="s">
        <v>129</v>
      </c>
      <c r="C47" s="554" t="s">
        <v>130</v>
      </c>
      <c r="D47" s="552" t="s">
        <v>383</v>
      </c>
      <c r="E47" s="553"/>
    </row>
    <row r="48" spans="2:5" ht="132" x14ac:dyDescent="0.3">
      <c r="B48" s="557" t="s">
        <v>132</v>
      </c>
      <c r="C48" s="554" t="s">
        <v>384</v>
      </c>
      <c r="D48" s="552" t="s">
        <v>385</v>
      </c>
      <c r="E48" s="553" t="s">
        <v>386</v>
      </c>
    </row>
    <row r="49" spans="2:5" ht="33" x14ac:dyDescent="0.3">
      <c r="B49" s="557" t="s">
        <v>136</v>
      </c>
      <c r="C49" s="554" t="s">
        <v>387</v>
      </c>
      <c r="D49" s="552" t="s">
        <v>388</v>
      </c>
      <c r="E49" s="553" t="s">
        <v>389</v>
      </c>
    </row>
    <row r="50" spans="2:5" ht="132.75" x14ac:dyDescent="0.3">
      <c r="B50" s="557" t="s">
        <v>390</v>
      </c>
      <c r="C50" s="554" t="s">
        <v>391</v>
      </c>
      <c r="D50" s="552" t="s">
        <v>392</v>
      </c>
      <c r="E50" s="553" t="s">
        <v>393</v>
      </c>
    </row>
    <row r="51" spans="2:5" ht="33" x14ac:dyDescent="0.3">
      <c r="B51" s="557" t="s">
        <v>140</v>
      </c>
      <c r="C51" s="554" t="s">
        <v>141</v>
      </c>
      <c r="D51" s="552" t="s">
        <v>394</v>
      </c>
      <c r="E51" s="553" t="s">
        <v>389</v>
      </c>
    </row>
    <row r="52" spans="2:5" ht="66" x14ac:dyDescent="0.3">
      <c r="B52" s="557" t="s">
        <v>142</v>
      </c>
      <c r="C52" s="554" t="s">
        <v>395</v>
      </c>
      <c r="D52" s="552" t="s">
        <v>396</v>
      </c>
      <c r="E52" s="553" t="s">
        <v>397</v>
      </c>
    </row>
    <row r="53" spans="2:5" ht="59.25" customHeight="1" x14ac:dyDescent="0.3">
      <c r="B53" s="557" t="s">
        <v>398</v>
      </c>
      <c r="C53" s="554" t="s">
        <v>399</v>
      </c>
      <c r="D53" s="552" t="s">
        <v>400</v>
      </c>
      <c r="E53" s="553" t="s">
        <v>401</v>
      </c>
    </row>
    <row r="54" spans="2:5" ht="264" x14ac:dyDescent="0.3">
      <c r="B54" s="557" t="s">
        <v>402</v>
      </c>
      <c r="C54" s="554" t="s">
        <v>403</v>
      </c>
      <c r="D54" s="552" t="s">
        <v>404</v>
      </c>
      <c r="E54" s="553" t="s">
        <v>405</v>
      </c>
    </row>
    <row r="55" spans="2:5" ht="264" x14ac:dyDescent="0.3">
      <c r="B55" s="561" t="s">
        <v>406</v>
      </c>
      <c r="C55" s="562" t="s">
        <v>407</v>
      </c>
      <c r="D55" s="563" t="s">
        <v>408</v>
      </c>
      <c r="E55" s="564" t="s">
        <v>409</v>
      </c>
    </row>
    <row r="56" spans="2:5" x14ac:dyDescent="0.3">
      <c r="B56" s="537"/>
      <c r="C56" s="537"/>
      <c r="D56" s="537"/>
      <c r="E56" s="537"/>
    </row>
    <row r="57" spans="2:5" x14ac:dyDescent="0.3">
      <c r="B57" s="539" t="s">
        <v>410</v>
      </c>
      <c r="C57" s="537"/>
      <c r="D57" s="537"/>
      <c r="E57" s="537"/>
    </row>
    <row r="58" spans="2:5" ht="16.5" customHeight="1" x14ac:dyDescent="0.3">
      <c r="B58" s="701" t="s">
        <v>71</v>
      </c>
      <c r="C58" s="702" t="s">
        <v>195</v>
      </c>
      <c r="D58" s="702" t="s">
        <v>318</v>
      </c>
      <c r="E58" s="703" t="s">
        <v>319</v>
      </c>
    </row>
    <row r="59" spans="2:5" x14ac:dyDescent="0.3">
      <c r="B59" s="701"/>
      <c r="C59" s="702"/>
      <c r="D59" s="702"/>
      <c r="E59" s="703"/>
    </row>
    <row r="60" spans="2:5" x14ac:dyDescent="0.3">
      <c r="B60" s="543">
        <v>1</v>
      </c>
      <c r="C60" s="544">
        <v>2</v>
      </c>
      <c r="D60" s="544">
        <v>3</v>
      </c>
      <c r="E60" s="545">
        <v>4</v>
      </c>
    </row>
    <row r="61" spans="2:5" ht="33" x14ac:dyDescent="0.3">
      <c r="B61" s="565" t="s">
        <v>162</v>
      </c>
      <c r="C61" s="566" t="s">
        <v>411</v>
      </c>
      <c r="D61" s="567" t="s">
        <v>412</v>
      </c>
      <c r="E61" s="568" t="s">
        <v>413</v>
      </c>
    </row>
    <row r="62" spans="2:5" x14ac:dyDescent="0.3">
      <c r="B62" s="569" t="s">
        <v>165</v>
      </c>
      <c r="C62" s="570" t="s">
        <v>166</v>
      </c>
      <c r="D62" s="570" t="s">
        <v>414</v>
      </c>
      <c r="E62" s="571" t="s">
        <v>415</v>
      </c>
    </row>
    <row r="63" spans="2:5" ht="66" x14ac:dyDescent="0.3">
      <c r="B63" s="572" t="s">
        <v>167</v>
      </c>
      <c r="C63" s="570" t="s">
        <v>416</v>
      </c>
      <c r="D63" s="573"/>
      <c r="E63" s="574" t="s">
        <v>417</v>
      </c>
    </row>
    <row r="64" spans="2:5" ht="49.5" x14ac:dyDescent="0.3">
      <c r="B64" s="572" t="s">
        <v>169</v>
      </c>
      <c r="C64" s="570" t="s">
        <v>418</v>
      </c>
      <c r="D64" s="573" t="s">
        <v>419</v>
      </c>
      <c r="E64" s="574" t="s">
        <v>420</v>
      </c>
    </row>
    <row r="65" spans="2:6" x14ac:dyDescent="0.3">
      <c r="B65" s="575" t="s">
        <v>171</v>
      </c>
      <c r="C65" s="570" t="s">
        <v>172</v>
      </c>
      <c r="D65" s="576" t="s">
        <v>421</v>
      </c>
      <c r="E65" s="577"/>
    </row>
    <row r="66" spans="2:6" ht="247.5" x14ac:dyDescent="0.3">
      <c r="B66" s="578" t="s">
        <v>173</v>
      </c>
      <c r="C66" s="579" t="s">
        <v>174</v>
      </c>
      <c r="D66" s="580" t="s">
        <v>422</v>
      </c>
      <c r="E66" s="581" t="s">
        <v>423</v>
      </c>
      <c r="F66" s="582"/>
    </row>
    <row r="67" spans="2:6" ht="33" x14ac:dyDescent="0.3">
      <c r="B67" s="575" t="s">
        <v>175</v>
      </c>
      <c r="C67" s="570" t="s">
        <v>424</v>
      </c>
      <c r="D67" s="573" t="s">
        <v>425</v>
      </c>
      <c r="E67" s="577"/>
    </row>
    <row r="68" spans="2:6" ht="115.5" x14ac:dyDescent="0.3">
      <c r="B68" s="575" t="s">
        <v>178</v>
      </c>
      <c r="C68" s="570" t="s">
        <v>426</v>
      </c>
      <c r="D68" s="573" t="s">
        <v>427</v>
      </c>
      <c r="E68" s="574" t="s">
        <v>428</v>
      </c>
    </row>
    <row r="69" spans="2:6" ht="82.5" x14ac:dyDescent="0.3">
      <c r="B69" s="575" t="s">
        <v>180</v>
      </c>
      <c r="C69" s="570" t="s">
        <v>181</v>
      </c>
      <c r="D69" s="573" t="s">
        <v>429</v>
      </c>
      <c r="E69" s="574" t="s">
        <v>430</v>
      </c>
    </row>
    <row r="70" spans="2:6" ht="33.75" x14ac:dyDescent="0.3">
      <c r="B70" s="575" t="s">
        <v>182</v>
      </c>
      <c r="C70" s="570" t="s">
        <v>431</v>
      </c>
      <c r="D70" s="573" t="s">
        <v>432</v>
      </c>
      <c r="E70" s="581" t="s">
        <v>433</v>
      </c>
    </row>
    <row r="71" spans="2:6" ht="33" x14ac:dyDescent="0.3">
      <c r="B71" s="575" t="s">
        <v>184</v>
      </c>
      <c r="C71" s="570" t="s">
        <v>434</v>
      </c>
      <c r="D71" s="573" t="s">
        <v>435</v>
      </c>
      <c r="E71" s="581" t="s">
        <v>436</v>
      </c>
    </row>
    <row r="72" spans="2:6" ht="134.25" customHeight="1" x14ac:dyDescent="0.3">
      <c r="B72" s="575" t="s">
        <v>186</v>
      </c>
      <c r="C72" s="570" t="s">
        <v>187</v>
      </c>
      <c r="D72" s="573" t="s">
        <v>437</v>
      </c>
      <c r="E72" s="574" t="s">
        <v>438</v>
      </c>
    </row>
    <row r="73" spans="2:6" ht="49.5" x14ac:dyDescent="0.3">
      <c r="B73" s="569" t="s">
        <v>188</v>
      </c>
      <c r="C73" s="570" t="s">
        <v>189</v>
      </c>
      <c r="D73" s="573" t="s">
        <v>439</v>
      </c>
      <c r="E73" s="581" t="s">
        <v>440</v>
      </c>
    </row>
    <row r="74" spans="2:6" ht="66" x14ac:dyDescent="0.3">
      <c r="B74" s="569" t="s">
        <v>190</v>
      </c>
      <c r="C74" s="570" t="s">
        <v>191</v>
      </c>
      <c r="D74" s="573" t="s">
        <v>441</v>
      </c>
      <c r="E74" s="574" t="s">
        <v>442</v>
      </c>
    </row>
    <row r="75" spans="2:6" ht="33" x14ac:dyDescent="0.3">
      <c r="B75" s="583" t="s">
        <v>296</v>
      </c>
      <c r="C75" s="579" t="s">
        <v>297</v>
      </c>
      <c r="D75" s="580" t="s">
        <v>443</v>
      </c>
      <c r="E75" s="584"/>
    </row>
    <row r="76" spans="2:6" ht="49.5" x14ac:dyDescent="0.3">
      <c r="B76" s="585" t="s">
        <v>298</v>
      </c>
      <c r="C76" s="586" t="s">
        <v>299</v>
      </c>
      <c r="D76" s="587" t="s">
        <v>444</v>
      </c>
      <c r="E76" s="588"/>
    </row>
    <row r="77" spans="2:6" x14ac:dyDescent="0.3">
      <c r="B77" s="537" t="s">
        <v>445</v>
      </c>
      <c r="C77" s="537"/>
      <c r="D77" s="537"/>
      <c r="E77" s="537"/>
    </row>
    <row r="78" spans="2:6" x14ac:dyDescent="0.3">
      <c r="B78" s="537"/>
      <c r="C78" s="537"/>
      <c r="D78" s="537"/>
      <c r="E78" s="537"/>
    </row>
    <row r="79" spans="2:6" x14ac:dyDescent="0.3">
      <c r="B79" s="539" t="s">
        <v>446</v>
      </c>
      <c r="C79" s="537"/>
      <c r="D79" s="537"/>
      <c r="E79" s="537"/>
    </row>
    <row r="80" spans="2:6" ht="16.5" customHeight="1" x14ac:dyDescent="0.3">
      <c r="B80" s="701" t="s">
        <v>71</v>
      </c>
      <c r="C80" s="702" t="s">
        <v>195</v>
      </c>
      <c r="D80" s="702" t="s">
        <v>318</v>
      </c>
      <c r="E80" s="703" t="s">
        <v>319</v>
      </c>
    </row>
    <row r="81" spans="2:6" x14ac:dyDescent="0.3">
      <c r="B81" s="701"/>
      <c r="C81" s="702"/>
      <c r="D81" s="702"/>
      <c r="E81" s="703"/>
    </row>
    <row r="82" spans="2:6" x14ac:dyDescent="0.3">
      <c r="B82" s="543">
        <v>1</v>
      </c>
      <c r="C82" s="544">
        <v>2</v>
      </c>
      <c r="D82" s="544">
        <v>3</v>
      </c>
      <c r="E82" s="545">
        <v>4</v>
      </c>
    </row>
    <row r="83" spans="2:6" ht="280.5" x14ac:dyDescent="0.3">
      <c r="B83" s="589" t="s">
        <v>107</v>
      </c>
      <c r="C83" s="590" t="s">
        <v>447</v>
      </c>
      <c r="D83" s="591" t="s">
        <v>448</v>
      </c>
      <c r="E83" s="592" t="s">
        <v>449</v>
      </c>
      <c r="F83" s="593"/>
    </row>
    <row r="84" spans="2:6" ht="33" x14ac:dyDescent="0.3">
      <c r="B84" s="572" t="s">
        <v>199</v>
      </c>
      <c r="C84" s="570" t="s">
        <v>450</v>
      </c>
      <c r="D84" s="573" t="s">
        <v>451</v>
      </c>
      <c r="E84" s="574"/>
    </row>
    <row r="85" spans="2:6" ht="66" x14ac:dyDescent="0.3">
      <c r="B85" s="572" t="s">
        <v>201</v>
      </c>
      <c r="C85" s="570" t="s">
        <v>452</v>
      </c>
      <c r="D85" s="573" t="s">
        <v>453</v>
      </c>
      <c r="E85" s="574" t="s">
        <v>454</v>
      </c>
    </row>
    <row r="86" spans="2:6" ht="49.5" x14ac:dyDescent="0.3">
      <c r="B86" s="572" t="s">
        <v>203</v>
      </c>
      <c r="C86" s="570" t="s">
        <v>455</v>
      </c>
      <c r="D86" s="573" t="s">
        <v>456</v>
      </c>
      <c r="E86" s="574" t="s">
        <v>457</v>
      </c>
    </row>
    <row r="87" spans="2:6" ht="115.5" x14ac:dyDescent="0.3">
      <c r="B87" s="572" t="s">
        <v>205</v>
      </c>
      <c r="C87" s="570" t="s">
        <v>458</v>
      </c>
      <c r="D87" s="573" t="s">
        <v>459</v>
      </c>
      <c r="E87" s="574"/>
    </row>
    <row r="88" spans="2:6" ht="99" x14ac:dyDescent="0.3">
      <c r="B88" s="572" t="s">
        <v>207</v>
      </c>
      <c r="C88" s="570" t="s">
        <v>460</v>
      </c>
      <c r="D88" s="573" t="s">
        <v>461</v>
      </c>
      <c r="E88" s="581" t="s">
        <v>462</v>
      </c>
    </row>
    <row r="89" spans="2:6" ht="115.5" x14ac:dyDescent="0.3">
      <c r="B89" s="572" t="s">
        <v>209</v>
      </c>
      <c r="C89" s="570" t="s">
        <v>463</v>
      </c>
      <c r="D89" s="573" t="s">
        <v>464</v>
      </c>
      <c r="E89" s="574" t="s">
        <v>465</v>
      </c>
    </row>
    <row r="90" spans="2:6" ht="29.25" customHeight="1" x14ac:dyDescent="0.3">
      <c r="B90" s="572" t="s">
        <v>211</v>
      </c>
      <c r="C90" s="570" t="s">
        <v>466</v>
      </c>
      <c r="D90" s="573" t="s">
        <v>467</v>
      </c>
      <c r="E90" s="574" t="s">
        <v>468</v>
      </c>
    </row>
    <row r="91" spans="2:6" ht="82.5" x14ac:dyDescent="0.3">
      <c r="B91" s="572" t="s">
        <v>213</v>
      </c>
      <c r="C91" s="570" t="s">
        <v>469</v>
      </c>
      <c r="D91" s="573" t="s">
        <v>470</v>
      </c>
      <c r="E91" s="574" t="s">
        <v>471</v>
      </c>
    </row>
    <row r="92" spans="2:6" ht="82.5" x14ac:dyDescent="0.3">
      <c r="B92" s="594" t="s">
        <v>215</v>
      </c>
      <c r="C92" s="595" t="s">
        <v>472</v>
      </c>
      <c r="D92" s="596" t="s">
        <v>473</v>
      </c>
      <c r="E92" s="597"/>
    </row>
    <row r="93" spans="2:6" x14ac:dyDescent="0.3">
      <c r="B93" s="537"/>
      <c r="C93" s="537"/>
      <c r="D93" s="537"/>
      <c r="E93" s="537"/>
    </row>
    <row r="94" spans="2:6" x14ac:dyDescent="0.3">
      <c r="B94" s="539" t="s">
        <v>474</v>
      </c>
      <c r="C94" s="537"/>
      <c r="D94" s="537"/>
      <c r="E94" s="537"/>
    </row>
    <row r="95" spans="2:6" ht="15" customHeight="1" x14ac:dyDescent="0.3">
      <c r="B95" s="540" t="s">
        <v>71</v>
      </c>
      <c r="C95" s="541" t="s">
        <v>195</v>
      </c>
      <c r="D95" s="541" t="s">
        <v>318</v>
      </c>
      <c r="E95" s="542" t="s">
        <v>319</v>
      </c>
    </row>
    <row r="96" spans="2:6" x14ac:dyDescent="0.3">
      <c r="B96" s="543">
        <v>1</v>
      </c>
      <c r="C96" s="544">
        <v>2</v>
      </c>
      <c r="D96" s="544">
        <v>3</v>
      </c>
      <c r="E96" s="545">
        <v>4</v>
      </c>
    </row>
    <row r="97" spans="2:5" ht="33" x14ac:dyDescent="0.3">
      <c r="B97" s="565" t="s">
        <v>219</v>
      </c>
      <c r="C97" s="591" t="s">
        <v>220</v>
      </c>
      <c r="D97" s="591" t="s">
        <v>475</v>
      </c>
      <c r="E97" s="598" t="s">
        <v>476</v>
      </c>
    </row>
    <row r="98" spans="2:5" ht="49.5" x14ac:dyDescent="0.3">
      <c r="B98" s="575" t="s">
        <v>221</v>
      </c>
      <c r="C98" s="573" t="s">
        <v>477</v>
      </c>
      <c r="D98" s="573" t="s">
        <v>478</v>
      </c>
      <c r="E98" s="571" t="s">
        <v>479</v>
      </c>
    </row>
    <row r="99" spans="2:5" ht="49.5" x14ac:dyDescent="0.3">
      <c r="B99" s="575" t="s">
        <v>223</v>
      </c>
      <c r="C99" s="573" t="s">
        <v>224</v>
      </c>
      <c r="D99" s="573" t="s">
        <v>480</v>
      </c>
      <c r="E99" s="571" t="s">
        <v>481</v>
      </c>
    </row>
    <row r="100" spans="2:5" ht="33" x14ac:dyDescent="0.3">
      <c r="B100" s="575" t="s">
        <v>225</v>
      </c>
      <c r="C100" s="573" t="s">
        <v>226</v>
      </c>
      <c r="D100" s="573" t="s">
        <v>482</v>
      </c>
      <c r="E100" s="571" t="s">
        <v>483</v>
      </c>
    </row>
    <row r="101" spans="2:5" ht="33" x14ac:dyDescent="0.3">
      <c r="B101" s="575" t="s">
        <v>227</v>
      </c>
      <c r="C101" s="573" t="s">
        <v>228</v>
      </c>
      <c r="D101" s="573" t="s">
        <v>484</v>
      </c>
      <c r="E101" s="571" t="s">
        <v>485</v>
      </c>
    </row>
    <row r="102" spans="2:5" ht="33.75" x14ac:dyDescent="0.3">
      <c r="B102" s="575" t="s">
        <v>229</v>
      </c>
      <c r="C102" s="573" t="s">
        <v>486</v>
      </c>
      <c r="D102" s="573" t="s">
        <v>487</v>
      </c>
      <c r="E102" s="571" t="s">
        <v>488</v>
      </c>
    </row>
    <row r="103" spans="2:5" ht="33.75" x14ac:dyDescent="0.3">
      <c r="B103" s="575" t="s">
        <v>231</v>
      </c>
      <c r="C103" s="573" t="s">
        <v>489</v>
      </c>
      <c r="D103" s="573" t="s">
        <v>490</v>
      </c>
      <c r="E103" s="571" t="s">
        <v>491</v>
      </c>
    </row>
    <row r="104" spans="2:5" ht="66" x14ac:dyDescent="0.3">
      <c r="B104" s="599" t="s">
        <v>233</v>
      </c>
      <c r="C104" s="587" t="s">
        <v>492</v>
      </c>
      <c r="D104" s="600"/>
      <c r="E104" s="601"/>
    </row>
    <row r="105" spans="2:5" x14ac:dyDescent="0.3">
      <c r="B105" s="537"/>
      <c r="C105" s="537"/>
      <c r="D105" s="537"/>
      <c r="E105" s="537"/>
    </row>
    <row r="106" spans="2:5" x14ac:dyDescent="0.3">
      <c r="B106" s="539" t="s">
        <v>493</v>
      </c>
      <c r="C106" s="539"/>
      <c r="D106" s="537"/>
      <c r="E106" s="537"/>
    </row>
    <row r="107" spans="2:5" x14ac:dyDescent="0.3">
      <c r="B107" s="602" t="s">
        <v>71</v>
      </c>
      <c r="C107" s="603" t="s">
        <v>195</v>
      </c>
      <c r="D107" s="603" t="s">
        <v>318</v>
      </c>
      <c r="E107" s="604" t="s">
        <v>494</v>
      </c>
    </row>
    <row r="108" spans="2:5" ht="231" x14ac:dyDescent="0.3">
      <c r="B108" s="605" t="s">
        <v>76</v>
      </c>
      <c r="C108" s="606" t="s">
        <v>495</v>
      </c>
      <c r="D108" s="607" t="s">
        <v>496</v>
      </c>
      <c r="E108" s="592" t="s">
        <v>497</v>
      </c>
    </row>
    <row r="109" spans="2:5" ht="33" x14ac:dyDescent="0.3">
      <c r="B109" s="608" t="s">
        <v>79</v>
      </c>
      <c r="C109" s="573" t="s">
        <v>498</v>
      </c>
      <c r="D109" s="573" t="s">
        <v>499</v>
      </c>
      <c r="E109" s="609"/>
    </row>
    <row r="110" spans="2:5" ht="66" x14ac:dyDescent="0.3">
      <c r="B110" s="608" t="s">
        <v>81</v>
      </c>
      <c r="C110" s="573" t="s">
        <v>500</v>
      </c>
      <c r="D110" s="573" t="s">
        <v>501</v>
      </c>
      <c r="E110" s="574" t="s">
        <v>502</v>
      </c>
    </row>
    <row r="111" spans="2:5" ht="231" x14ac:dyDescent="0.3">
      <c r="B111" s="610" t="s">
        <v>87</v>
      </c>
      <c r="C111" s="576" t="s">
        <v>503</v>
      </c>
      <c r="D111" s="573" t="s">
        <v>504</v>
      </c>
      <c r="E111" s="592" t="s">
        <v>505</v>
      </c>
    </row>
    <row r="112" spans="2:5" ht="33" x14ac:dyDescent="0.3">
      <c r="B112" s="608" t="s">
        <v>89</v>
      </c>
      <c r="C112" s="573" t="s">
        <v>506</v>
      </c>
      <c r="D112" s="573" t="s">
        <v>507</v>
      </c>
      <c r="E112" s="609"/>
    </row>
    <row r="113" spans="2:6" ht="66" x14ac:dyDescent="0.3">
      <c r="B113" s="608" t="s">
        <v>91</v>
      </c>
      <c r="C113" s="573" t="s">
        <v>508</v>
      </c>
      <c r="D113" s="573" t="s">
        <v>509</v>
      </c>
      <c r="E113" s="574" t="s">
        <v>510</v>
      </c>
    </row>
    <row r="114" spans="2:6" ht="264" x14ac:dyDescent="0.3">
      <c r="B114" s="610" t="s">
        <v>93</v>
      </c>
      <c r="C114" s="573" t="s">
        <v>264</v>
      </c>
      <c r="D114" s="573" t="s">
        <v>511</v>
      </c>
      <c r="E114" s="609"/>
    </row>
    <row r="115" spans="2:6" ht="230.25" customHeight="1" x14ac:dyDescent="0.3">
      <c r="B115" s="610" t="s">
        <v>99</v>
      </c>
      <c r="C115" s="576" t="s">
        <v>247</v>
      </c>
      <c r="D115" s="573" t="s">
        <v>512</v>
      </c>
      <c r="E115" s="609"/>
    </row>
    <row r="116" spans="2:6" ht="33" x14ac:dyDescent="0.3">
      <c r="B116" s="608" t="s">
        <v>101</v>
      </c>
      <c r="C116" s="573" t="s">
        <v>248</v>
      </c>
      <c r="D116" s="573" t="s">
        <v>513</v>
      </c>
      <c r="E116" s="609"/>
    </row>
    <row r="117" spans="2:6" ht="247.5" x14ac:dyDescent="0.3">
      <c r="B117" s="608" t="s">
        <v>103</v>
      </c>
      <c r="C117" s="573" t="s">
        <v>249</v>
      </c>
      <c r="D117" s="573" t="s">
        <v>514</v>
      </c>
      <c r="E117" s="609"/>
    </row>
    <row r="118" spans="2:6" ht="247.5" x14ac:dyDescent="0.3">
      <c r="B118" s="610" t="s">
        <v>109</v>
      </c>
      <c r="C118" s="573" t="s">
        <v>515</v>
      </c>
      <c r="D118" s="573" t="s">
        <v>516</v>
      </c>
      <c r="E118" s="609"/>
    </row>
    <row r="119" spans="2:6" ht="80.25" customHeight="1" x14ac:dyDescent="0.3">
      <c r="B119" s="610" t="s">
        <v>117</v>
      </c>
      <c r="C119" s="573" t="s">
        <v>517</v>
      </c>
      <c r="D119" s="573" t="s">
        <v>518</v>
      </c>
      <c r="E119" s="584"/>
    </row>
    <row r="120" spans="2:6" ht="247.5" x14ac:dyDescent="0.3">
      <c r="B120" s="611" t="s">
        <v>254</v>
      </c>
      <c r="C120" s="570" t="s">
        <v>519</v>
      </c>
      <c r="D120" s="570" t="s">
        <v>520</v>
      </c>
      <c r="E120" s="581" t="s">
        <v>521</v>
      </c>
    </row>
    <row r="121" spans="2:6" ht="165.75" x14ac:dyDescent="0.3">
      <c r="B121" s="608" t="s">
        <v>256</v>
      </c>
      <c r="C121" s="573" t="s">
        <v>522</v>
      </c>
      <c r="D121" s="573" t="s">
        <v>523</v>
      </c>
      <c r="E121" s="581" t="s">
        <v>524</v>
      </c>
      <c r="F121" s="612"/>
    </row>
    <row r="122" spans="2:6" ht="115.5" x14ac:dyDescent="0.3">
      <c r="B122" s="610" t="s">
        <v>119</v>
      </c>
      <c r="C122" s="573" t="s">
        <v>525</v>
      </c>
      <c r="D122" s="573" t="s">
        <v>526</v>
      </c>
      <c r="E122" s="581" t="s">
        <v>527</v>
      </c>
    </row>
    <row r="123" spans="2:6" ht="66" x14ac:dyDescent="0.3">
      <c r="B123" s="613" t="s">
        <v>528</v>
      </c>
      <c r="C123" s="596" t="s">
        <v>174</v>
      </c>
      <c r="D123" s="596" t="s">
        <v>529</v>
      </c>
      <c r="E123" s="614" t="s">
        <v>530</v>
      </c>
      <c r="F123" s="612"/>
    </row>
    <row r="124" spans="2:6" x14ac:dyDescent="0.3">
      <c r="B124" s="615"/>
      <c r="C124" s="615"/>
      <c r="D124" s="615"/>
      <c r="E124" s="615"/>
    </row>
    <row r="125" spans="2:6" x14ac:dyDescent="0.3">
      <c r="B125" s="616" t="s">
        <v>531</v>
      </c>
      <c r="C125" s="615"/>
      <c r="D125" s="615"/>
      <c r="E125" s="615"/>
    </row>
    <row r="126" spans="2:6" x14ac:dyDescent="0.3">
      <c r="B126" s="602" t="s">
        <v>71</v>
      </c>
      <c r="C126" s="603" t="s">
        <v>195</v>
      </c>
      <c r="D126" s="603" t="s">
        <v>318</v>
      </c>
      <c r="E126" s="604" t="s">
        <v>494</v>
      </c>
    </row>
    <row r="127" spans="2:6" ht="231" x14ac:dyDescent="0.3">
      <c r="B127" s="617" t="s">
        <v>123</v>
      </c>
      <c r="C127" s="567" t="s">
        <v>262</v>
      </c>
      <c r="D127" s="591" t="s">
        <v>532</v>
      </c>
      <c r="E127" s="592" t="s">
        <v>505</v>
      </c>
      <c r="F127" s="618"/>
    </row>
    <row r="128" spans="2:6" ht="33" x14ac:dyDescent="0.3">
      <c r="B128" s="608" t="s">
        <v>125</v>
      </c>
      <c r="C128" s="573" t="s">
        <v>506</v>
      </c>
      <c r="D128" s="573" t="s">
        <v>533</v>
      </c>
      <c r="E128" s="609"/>
    </row>
    <row r="129" spans="2:6" ht="66" x14ac:dyDescent="0.3">
      <c r="B129" s="608" t="s">
        <v>263</v>
      </c>
      <c r="C129" s="573" t="s">
        <v>508</v>
      </c>
      <c r="D129" s="573" t="s">
        <v>534</v>
      </c>
      <c r="E129" s="574" t="s">
        <v>535</v>
      </c>
    </row>
    <row r="130" spans="2:6" ht="264" x14ac:dyDescent="0.3">
      <c r="B130" s="610" t="s">
        <v>127</v>
      </c>
      <c r="C130" s="573" t="s">
        <v>536</v>
      </c>
      <c r="D130" s="573" t="s">
        <v>511</v>
      </c>
      <c r="E130" s="609"/>
    </row>
    <row r="131" spans="2:6" ht="165" x14ac:dyDescent="0.3">
      <c r="B131" s="610" t="s">
        <v>162</v>
      </c>
      <c r="C131" s="573" t="s">
        <v>265</v>
      </c>
      <c r="D131" s="573" t="s">
        <v>537</v>
      </c>
      <c r="E131" s="574" t="s">
        <v>538</v>
      </c>
    </row>
    <row r="132" spans="2:6" ht="66.75" x14ac:dyDescent="0.3">
      <c r="B132" s="610" t="s">
        <v>165</v>
      </c>
      <c r="C132" s="573" t="s">
        <v>539</v>
      </c>
      <c r="D132" s="573" t="s">
        <v>540</v>
      </c>
      <c r="E132" s="584"/>
    </row>
    <row r="133" spans="2:6" ht="210" customHeight="1" x14ac:dyDescent="0.3">
      <c r="B133" s="611" t="s">
        <v>167</v>
      </c>
      <c r="C133" s="570" t="s">
        <v>519</v>
      </c>
      <c r="D133" s="570" t="s">
        <v>541</v>
      </c>
      <c r="E133" s="581" t="s">
        <v>542</v>
      </c>
      <c r="F133" s="619"/>
    </row>
    <row r="134" spans="2:6" ht="149.25" x14ac:dyDescent="0.3">
      <c r="B134" s="620" t="s">
        <v>171</v>
      </c>
      <c r="C134" s="580" t="s">
        <v>269</v>
      </c>
      <c r="D134" s="573" t="s">
        <v>543</v>
      </c>
      <c r="E134" s="581" t="s">
        <v>544</v>
      </c>
      <c r="F134" s="612"/>
    </row>
    <row r="135" spans="2:6" ht="132" x14ac:dyDescent="0.3">
      <c r="B135" s="610" t="s">
        <v>173</v>
      </c>
      <c r="C135" s="573" t="s">
        <v>525</v>
      </c>
      <c r="D135" s="573" t="s">
        <v>545</v>
      </c>
      <c r="E135" s="581" t="s">
        <v>546</v>
      </c>
      <c r="F135" s="612"/>
    </row>
    <row r="136" spans="2:6" ht="49.5" x14ac:dyDescent="0.3">
      <c r="B136" s="613" t="s">
        <v>175</v>
      </c>
      <c r="C136" s="596" t="s">
        <v>174</v>
      </c>
      <c r="D136" s="596" t="s">
        <v>547</v>
      </c>
      <c r="E136" s="597"/>
    </row>
    <row r="137" spans="2:6" x14ac:dyDescent="0.3">
      <c r="B137" s="537"/>
      <c r="C137" s="537"/>
      <c r="D137" s="537"/>
      <c r="E137" s="537"/>
    </row>
    <row r="138" spans="2:6" x14ac:dyDescent="0.3">
      <c r="B138" s="539" t="s">
        <v>548</v>
      </c>
      <c r="C138" s="537"/>
      <c r="D138" s="537"/>
      <c r="E138" s="537"/>
    </row>
    <row r="139" spans="2:6" x14ac:dyDescent="0.3">
      <c r="B139" s="602" t="s">
        <v>71</v>
      </c>
      <c r="C139" s="603" t="s">
        <v>195</v>
      </c>
      <c r="D139" s="603" t="s">
        <v>318</v>
      </c>
      <c r="E139" s="604" t="s">
        <v>494</v>
      </c>
    </row>
    <row r="140" spans="2:6" ht="115.5" x14ac:dyDescent="0.3">
      <c r="B140" s="617" t="s">
        <v>76</v>
      </c>
      <c r="C140" s="591" t="s">
        <v>549</v>
      </c>
      <c r="D140" s="591" t="s">
        <v>550</v>
      </c>
      <c r="E140" s="621"/>
    </row>
    <row r="141" spans="2:6" ht="33" x14ac:dyDescent="0.3">
      <c r="B141" s="608" t="s">
        <v>79</v>
      </c>
      <c r="C141" s="573" t="s">
        <v>498</v>
      </c>
      <c r="D141" s="573" t="s">
        <v>499</v>
      </c>
      <c r="E141" s="609"/>
    </row>
    <row r="142" spans="2:6" ht="49.5" x14ac:dyDescent="0.3">
      <c r="B142" s="611" t="s">
        <v>81</v>
      </c>
      <c r="C142" s="573" t="s">
        <v>551</v>
      </c>
      <c r="D142" s="573" t="s">
        <v>552</v>
      </c>
      <c r="E142" s="574" t="s">
        <v>502</v>
      </c>
    </row>
    <row r="143" spans="2:6" ht="115.5" x14ac:dyDescent="0.3">
      <c r="B143" s="610" t="s">
        <v>87</v>
      </c>
      <c r="C143" s="576" t="s">
        <v>553</v>
      </c>
      <c r="D143" s="573" t="s">
        <v>554</v>
      </c>
      <c r="E143" s="609"/>
    </row>
    <row r="144" spans="2:6" ht="33" x14ac:dyDescent="0.3">
      <c r="B144" s="608" t="s">
        <v>89</v>
      </c>
      <c r="C144" s="573" t="s">
        <v>506</v>
      </c>
      <c r="D144" s="573" t="s">
        <v>507</v>
      </c>
      <c r="E144" s="609"/>
    </row>
    <row r="145" spans="1:6" ht="49.5" x14ac:dyDescent="0.3">
      <c r="B145" s="608" t="s">
        <v>91</v>
      </c>
      <c r="C145" s="573" t="s">
        <v>508</v>
      </c>
      <c r="D145" s="573" t="s">
        <v>555</v>
      </c>
      <c r="E145" s="574" t="s">
        <v>510</v>
      </c>
    </row>
    <row r="146" spans="1:6" ht="264" x14ac:dyDescent="0.3">
      <c r="B146" s="610" t="s">
        <v>93</v>
      </c>
      <c r="C146" s="573" t="s">
        <v>311</v>
      </c>
      <c r="D146" s="573" t="s">
        <v>556</v>
      </c>
      <c r="E146" s="609"/>
    </row>
    <row r="147" spans="1:6" ht="231" x14ac:dyDescent="0.3">
      <c r="B147" s="610" t="s">
        <v>99</v>
      </c>
      <c r="C147" s="573" t="s">
        <v>557</v>
      </c>
      <c r="D147" s="573" t="s">
        <v>558</v>
      </c>
      <c r="E147" s="609"/>
    </row>
    <row r="148" spans="1:6" ht="33" x14ac:dyDescent="0.3">
      <c r="B148" s="608" t="s">
        <v>101</v>
      </c>
      <c r="C148" s="573" t="s">
        <v>559</v>
      </c>
      <c r="D148" s="573" t="s">
        <v>513</v>
      </c>
      <c r="E148" s="609"/>
    </row>
    <row r="149" spans="1:6" ht="247.5" x14ac:dyDescent="0.3">
      <c r="B149" s="608" t="s">
        <v>103</v>
      </c>
      <c r="C149" s="573" t="s">
        <v>249</v>
      </c>
      <c r="D149" s="573" t="s">
        <v>560</v>
      </c>
      <c r="E149" s="609"/>
    </row>
    <row r="150" spans="1:6" ht="247.5" x14ac:dyDescent="0.3">
      <c r="B150" s="610" t="s">
        <v>109</v>
      </c>
      <c r="C150" s="573" t="s">
        <v>561</v>
      </c>
      <c r="D150" s="573" t="s">
        <v>562</v>
      </c>
      <c r="E150" s="574" t="s">
        <v>563</v>
      </c>
    </row>
    <row r="151" spans="1:6" ht="50.25" x14ac:dyDescent="0.3">
      <c r="B151" s="610" t="s">
        <v>117</v>
      </c>
      <c r="C151" s="573" t="s">
        <v>564</v>
      </c>
      <c r="D151" s="573" t="s">
        <v>518</v>
      </c>
      <c r="E151" s="574" t="s">
        <v>565</v>
      </c>
    </row>
    <row r="152" spans="1:6" ht="249.75" x14ac:dyDescent="0.3">
      <c r="B152" s="608" t="s">
        <v>254</v>
      </c>
      <c r="C152" s="573" t="s">
        <v>519</v>
      </c>
      <c r="D152" s="573" t="s">
        <v>566</v>
      </c>
      <c r="E152" s="581" t="s">
        <v>567</v>
      </c>
    </row>
    <row r="153" spans="1:6" ht="165" x14ac:dyDescent="0.3">
      <c r="B153" s="608" t="s">
        <v>256</v>
      </c>
      <c r="C153" s="573" t="s">
        <v>522</v>
      </c>
      <c r="D153" s="573" t="s">
        <v>568</v>
      </c>
      <c r="E153" s="581" t="s">
        <v>569</v>
      </c>
      <c r="F153" s="612"/>
    </row>
    <row r="154" spans="1:6" ht="132" x14ac:dyDescent="0.3">
      <c r="B154" s="610" t="s">
        <v>119</v>
      </c>
      <c r="C154" s="573" t="s">
        <v>525</v>
      </c>
      <c r="D154" s="573" t="s">
        <v>570</v>
      </c>
      <c r="E154" s="581" t="s">
        <v>527</v>
      </c>
    </row>
    <row r="155" spans="1:6" ht="66" x14ac:dyDescent="0.3">
      <c r="B155" s="613" t="s">
        <v>121</v>
      </c>
      <c r="C155" s="596" t="s">
        <v>312</v>
      </c>
      <c r="D155" s="596" t="s">
        <v>571</v>
      </c>
      <c r="E155" s="614" t="s">
        <v>572</v>
      </c>
      <c r="F155" s="612"/>
    </row>
    <row r="156" spans="1:6" s="69" customFormat="1" x14ac:dyDescent="0.3">
      <c r="A156" s="537"/>
      <c r="B156" s="615"/>
      <c r="C156" s="615"/>
      <c r="D156" s="615"/>
      <c r="E156" s="615"/>
      <c r="F156" s="537"/>
    </row>
    <row r="157" spans="1:6" x14ac:dyDescent="0.3">
      <c r="B157" s="539" t="s">
        <v>573</v>
      </c>
      <c r="C157" s="615"/>
      <c r="D157" s="615"/>
      <c r="E157" s="615"/>
    </row>
    <row r="158" spans="1:6" x14ac:dyDescent="0.3">
      <c r="B158" s="602" t="s">
        <v>71</v>
      </c>
      <c r="C158" s="603" t="s">
        <v>195</v>
      </c>
      <c r="D158" s="603" t="s">
        <v>318</v>
      </c>
      <c r="E158" s="604" t="s">
        <v>494</v>
      </c>
    </row>
    <row r="159" spans="1:6" ht="132" x14ac:dyDescent="0.3">
      <c r="B159" s="617" t="s">
        <v>123</v>
      </c>
      <c r="C159" s="591" t="s">
        <v>574</v>
      </c>
      <c r="D159" s="591" t="s">
        <v>575</v>
      </c>
      <c r="E159" s="621"/>
    </row>
    <row r="160" spans="1:6" ht="33" x14ac:dyDescent="0.3">
      <c r="B160" s="608" t="s">
        <v>125</v>
      </c>
      <c r="C160" s="573" t="s">
        <v>506</v>
      </c>
      <c r="D160" s="573" t="s">
        <v>533</v>
      </c>
      <c r="E160" s="609"/>
    </row>
    <row r="161" spans="2:6" ht="66" x14ac:dyDescent="0.3">
      <c r="B161" s="608" t="s">
        <v>263</v>
      </c>
      <c r="C161" s="573" t="s">
        <v>508</v>
      </c>
      <c r="D161" s="573" t="s">
        <v>576</v>
      </c>
      <c r="E161" s="574" t="s">
        <v>577</v>
      </c>
    </row>
    <row r="162" spans="2:6" ht="264" x14ac:dyDescent="0.3">
      <c r="B162" s="610" t="s">
        <v>127</v>
      </c>
      <c r="C162" s="573" t="s">
        <v>313</v>
      </c>
      <c r="D162" s="573" t="s">
        <v>578</v>
      </c>
      <c r="E162" s="609"/>
    </row>
    <row r="163" spans="2:6" ht="165" x14ac:dyDescent="0.3">
      <c r="B163" s="610" t="s">
        <v>162</v>
      </c>
      <c r="C163" s="573" t="s">
        <v>579</v>
      </c>
      <c r="D163" s="573" t="s">
        <v>580</v>
      </c>
      <c r="E163" s="574" t="s">
        <v>538</v>
      </c>
    </row>
    <row r="164" spans="2:6" ht="66.75" x14ac:dyDescent="0.3">
      <c r="B164" s="610" t="s">
        <v>165</v>
      </c>
      <c r="C164" s="573" t="s">
        <v>581</v>
      </c>
      <c r="D164" s="573" t="s">
        <v>540</v>
      </c>
      <c r="E164" s="574" t="s">
        <v>582</v>
      </c>
    </row>
    <row r="165" spans="2:6" ht="282.75" x14ac:dyDescent="0.3">
      <c r="B165" s="608" t="s">
        <v>167</v>
      </c>
      <c r="C165" s="573" t="s">
        <v>519</v>
      </c>
      <c r="D165" s="573" t="s">
        <v>583</v>
      </c>
      <c r="E165" s="622" t="s">
        <v>584</v>
      </c>
    </row>
    <row r="166" spans="2:6" ht="181.5" x14ac:dyDescent="0.3">
      <c r="B166" s="610" t="s">
        <v>171</v>
      </c>
      <c r="C166" s="573" t="s">
        <v>269</v>
      </c>
      <c r="D166" s="573" t="s">
        <v>585</v>
      </c>
      <c r="E166" s="581" t="s">
        <v>586</v>
      </c>
      <c r="F166" s="612"/>
    </row>
    <row r="167" spans="2:6" ht="132" x14ac:dyDescent="0.3">
      <c r="B167" s="610" t="s">
        <v>173</v>
      </c>
      <c r="C167" s="573" t="s">
        <v>525</v>
      </c>
      <c r="D167" s="573" t="s">
        <v>587</v>
      </c>
      <c r="E167" s="581" t="s">
        <v>588</v>
      </c>
    </row>
    <row r="168" spans="2:6" ht="66" x14ac:dyDescent="0.3">
      <c r="B168" s="613" t="s">
        <v>175</v>
      </c>
      <c r="C168" s="596" t="s">
        <v>312</v>
      </c>
      <c r="D168" s="596" t="s">
        <v>589</v>
      </c>
      <c r="E168" s="614" t="s">
        <v>590</v>
      </c>
      <c r="F168" s="612"/>
    </row>
    <row r="169" spans="2:6" x14ac:dyDescent="0.3">
      <c r="B169" s="537"/>
      <c r="C169" s="537"/>
      <c r="D169" s="537"/>
      <c r="E169" s="537"/>
    </row>
  </sheetData>
  <sheetProtection sheet="1" objects="1" scenarios="1"/>
  <mergeCells count="22">
    <mergeCell ref="B80:B81"/>
    <mergeCell ref="C80:C81"/>
    <mergeCell ref="D80:D81"/>
    <mergeCell ref="E80:E81"/>
    <mergeCell ref="B20:E20"/>
    <mergeCell ref="B58:B59"/>
    <mergeCell ref="C58:C59"/>
    <mergeCell ref="D58:D59"/>
    <mergeCell ref="E58:E59"/>
    <mergeCell ref="B15:B16"/>
    <mergeCell ref="C15:C16"/>
    <mergeCell ref="D15:D16"/>
    <mergeCell ref="E15:E16"/>
    <mergeCell ref="B17:B19"/>
    <mergeCell ref="C17:C19"/>
    <mergeCell ref="D17:D19"/>
    <mergeCell ref="E17:E19"/>
    <mergeCell ref="B2:E2"/>
    <mergeCell ref="B5:B6"/>
    <mergeCell ref="C5:C6"/>
    <mergeCell ref="D5:D6"/>
    <mergeCell ref="E5:E6"/>
  </mergeCells>
  <printOptions horizontalCentered="1"/>
  <pageMargins left="0.15763888888888899" right="0.15763888888888899" top="0.15763888888888899" bottom="0.196527777777778" header="0.51180555555555496" footer="0.51180555555555496"/>
  <pageSetup paperSize="9" firstPageNumber="0" fitToHeight="15" orientation="portrait" horizontalDpi="300" verticalDpi="300"/>
  <rowBreaks count="8" manualBreakCount="8">
    <brk id="14" max="16383" man="1"/>
    <brk id="30" max="16383" man="1"/>
    <brk id="42" max="16383" man="1"/>
    <brk id="54" max="16383" man="1"/>
    <brk id="77" max="16383" man="1"/>
    <brk id="104" max="16383" man="1"/>
    <brk id="117" max="16383" man="1"/>
    <brk id="129" max="16383" man="1"/>
  </rowBreaks>
</worksheet>
</file>

<file path=docProps/app.xml><?xml version="1.0" encoding="utf-8"?>
<Properties xmlns="http://schemas.openxmlformats.org/officeDocument/2006/extended-properties" xmlns:vt="http://schemas.openxmlformats.org/officeDocument/2006/docPropsVTypes">
  <Template/>
  <TotalTime>243</TotalTime>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lpstr>'Aktualizace - Plánová kalkulace'!Print_Area_0</vt:lpstr>
      <vt:lpstr>'Plánová kalkulace'!Print_Area_0</vt:lpstr>
      <vt:lpstr>'Vyrovnávací kalkulace'!Print_Area_0</vt:lpstr>
      <vt:lpstr>Vysvětlivky!Print_Area_0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Hydro</dc:creator>
  <dc:description/>
  <cp:lastModifiedBy>Susice</cp:lastModifiedBy>
  <cp:revision>4</cp:revision>
  <cp:lastPrinted>2022-12-28T09:34:43Z</cp:lastPrinted>
  <dcterms:created xsi:type="dcterms:W3CDTF">2021-06-07T16:44:23Z</dcterms:created>
  <dcterms:modified xsi:type="dcterms:W3CDTF">2022-12-28T09:34:52Z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