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Susice\Desktop\"/>
    </mc:Choice>
  </mc:AlternateContent>
  <xr:revisionPtr revIDLastSave="0" documentId="13_ncr:1_{33FEA377-BD92-434B-AF4A-E4E8486D88F3}" xr6:coauthVersionLast="47" xr6:coauthVersionMax="47" xr10:uidLastSave="{00000000-0000-0000-0000-000000000000}"/>
  <bookViews>
    <workbookView xWindow="-120" yWindow="-120" windowWidth="20640" windowHeight="11160" tabRatio="500" activeTab="1" xr2:uid="{00000000-000D-0000-FFFF-FFFF00000000}"/>
  </bookViews>
  <sheets>
    <sheet name="Identifikace" sheetId="1" r:id="rId1"/>
    <sheet name="Plánová kalkulace" sheetId="2" r:id="rId2"/>
    <sheet name="Aktualizace - Plánová kalkulace" sheetId="3" r:id="rId3"/>
    <sheet name="Vyrovnávací kalkulace" sheetId="4" r:id="rId4"/>
    <sheet name="Vysvětlivky" sheetId="5" r:id="rId5"/>
  </sheets>
  <definedNames>
    <definedName name="_xlnm.Print_Area" localSheetId="2">'Aktualizace - Plánová kalkulace'!$A$17:$H$202</definedName>
    <definedName name="_xlnm.Print_Area" localSheetId="1">'Plánová kalkulace'!$A$14:$G$194</definedName>
    <definedName name="_xlnm.Print_Area" localSheetId="3">'Vyrovnávací kalkulace'!$B$15:$F$194</definedName>
    <definedName name="_xlnm.Print_Area" localSheetId="4">Vysvětlivky!$B$4:$E$168</definedName>
    <definedName name="Print_Area_0" localSheetId="2">'Aktualizace - Plánová kalkulace'!$A$17:$H$202</definedName>
    <definedName name="Print_Area_0" localSheetId="1">'Plánová kalkulace'!$A$14:$G$194</definedName>
    <definedName name="Print_Area_0" localSheetId="3">'Vyrovnávací kalkulace'!$B$15:$F$194</definedName>
    <definedName name="Print_Area_0" localSheetId="4">Vysvětlivky!$B$4:$E$168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186" i="4" l="1"/>
  <c r="E186" i="4"/>
  <c r="F182" i="4"/>
  <c r="F188" i="4" s="1"/>
  <c r="E182" i="4"/>
  <c r="E188" i="4" s="1"/>
  <c r="F180" i="4"/>
  <c r="E180" i="4"/>
  <c r="F168" i="4"/>
  <c r="E168" i="4"/>
  <c r="F165" i="4"/>
  <c r="E165" i="4"/>
  <c r="F160" i="4"/>
  <c r="E160" i="4"/>
  <c r="F156" i="4"/>
  <c r="E156" i="4"/>
  <c r="F153" i="4"/>
  <c r="F161" i="4" s="1"/>
  <c r="F167" i="4" s="1"/>
  <c r="E153" i="4"/>
  <c r="E161" i="4" s="1"/>
  <c r="E167" i="4" s="1"/>
  <c r="F135" i="4"/>
  <c r="F138" i="4" s="1"/>
  <c r="E135" i="4"/>
  <c r="E138" i="4" s="1"/>
  <c r="F134" i="4"/>
  <c r="E134" i="4"/>
  <c r="B127" i="4"/>
  <c r="F121" i="4"/>
  <c r="E121" i="4"/>
  <c r="F119" i="4"/>
  <c r="F189" i="4" s="1"/>
  <c r="E119" i="4"/>
  <c r="E189" i="4" s="1"/>
  <c r="F102" i="4"/>
  <c r="E102" i="4"/>
  <c r="F99" i="4"/>
  <c r="E99" i="4"/>
  <c r="F93" i="4"/>
  <c r="E93" i="4"/>
  <c r="F59" i="4"/>
  <c r="E59" i="4"/>
  <c r="F58" i="4"/>
  <c r="E58" i="4"/>
  <c r="E54" i="4" s="1"/>
  <c r="F54" i="4"/>
  <c r="F51" i="4"/>
  <c r="E51" i="4"/>
  <c r="F48" i="4"/>
  <c r="E48" i="4"/>
  <c r="F43" i="4"/>
  <c r="F68" i="4" s="1"/>
  <c r="E43" i="4"/>
  <c r="F33" i="4"/>
  <c r="E33" i="4"/>
  <c r="D28" i="4"/>
  <c r="D27" i="4"/>
  <c r="D26" i="4"/>
  <c r="D25" i="4"/>
  <c r="D24" i="4"/>
  <c r="D23" i="4"/>
  <c r="F192" i="3"/>
  <c r="F189" i="3"/>
  <c r="E189" i="3"/>
  <c r="E185" i="3"/>
  <c r="E191" i="3" s="1"/>
  <c r="F183" i="3"/>
  <c r="F185" i="3" s="1"/>
  <c r="F191" i="3" s="1"/>
  <c r="E183" i="3"/>
  <c r="F170" i="3"/>
  <c r="E170" i="3"/>
  <c r="F167" i="3"/>
  <c r="E167" i="3"/>
  <c r="F162" i="3"/>
  <c r="E162" i="3"/>
  <c r="F158" i="3"/>
  <c r="F163" i="3" s="1"/>
  <c r="F169" i="3" s="1"/>
  <c r="E158" i="3"/>
  <c r="F155" i="3"/>
  <c r="E155" i="3"/>
  <c r="E163" i="3" s="1"/>
  <c r="E169" i="3" s="1"/>
  <c r="F140" i="3"/>
  <c r="F137" i="3"/>
  <c r="E137" i="3"/>
  <c r="E140" i="3" s="1"/>
  <c r="B129" i="3"/>
  <c r="F123" i="3"/>
  <c r="E123" i="3"/>
  <c r="F121" i="3"/>
  <c r="E121" i="3"/>
  <c r="E192" i="3" s="1"/>
  <c r="F106" i="3"/>
  <c r="E106" i="3"/>
  <c r="F104" i="3"/>
  <c r="E104" i="3"/>
  <c r="F103" i="3"/>
  <c r="E103" i="3"/>
  <c r="F97" i="3"/>
  <c r="E97" i="3"/>
  <c r="F63" i="3"/>
  <c r="E63" i="3"/>
  <c r="F62" i="3"/>
  <c r="F58" i="3" s="1"/>
  <c r="E62" i="3"/>
  <c r="E58" i="3" s="1"/>
  <c r="F55" i="3"/>
  <c r="E55" i="3"/>
  <c r="F52" i="3"/>
  <c r="E52" i="3"/>
  <c r="F47" i="3"/>
  <c r="F72" i="3" s="1"/>
  <c r="E47" i="3"/>
  <c r="E72" i="3" s="1"/>
  <c r="F37" i="3"/>
  <c r="E37" i="3"/>
  <c r="D32" i="3"/>
  <c r="D31" i="3"/>
  <c r="D30" i="3"/>
  <c r="D29" i="3"/>
  <c r="D28" i="3"/>
  <c r="D27" i="3"/>
  <c r="F185" i="2"/>
  <c r="E185" i="2"/>
  <c r="F181" i="2"/>
  <c r="E181" i="2"/>
  <c r="F179" i="2"/>
  <c r="E179" i="2"/>
  <c r="F166" i="2"/>
  <c r="E166" i="2"/>
  <c r="F163" i="2"/>
  <c r="E163" i="2"/>
  <c r="F158" i="2"/>
  <c r="E158" i="2"/>
  <c r="F154" i="2"/>
  <c r="E154" i="2"/>
  <c r="F151" i="2"/>
  <c r="F159" i="2" s="1"/>
  <c r="E151" i="2"/>
  <c r="E159" i="2" s="1"/>
  <c r="F133" i="2"/>
  <c r="F136" i="2" s="1"/>
  <c r="E133" i="2"/>
  <c r="B125" i="2"/>
  <c r="F119" i="2"/>
  <c r="E119" i="2"/>
  <c r="F117" i="2"/>
  <c r="F188" i="2" s="1"/>
  <c r="E117" i="2"/>
  <c r="E188" i="2" s="1"/>
  <c r="F102" i="2"/>
  <c r="E102" i="2"/>
  <c r="F99" i="2"/>
  <c r="F100" i="2" s="1"/>
  <c r="E99" i="2"/>
  <c r="E100" i="2" s="1"/>
  <c r="F93" i="2"/>
  <c r="E93" i="2"/>
  <c r="F59" i="2"/>
  <c r="E59" i="2"/>
  <c r="F58" i="2"/>
  <c r="F54" i="2" s="1"/>
  <c r="E58" i="2"/>
  <c r="E54" i="2"/>
  <c r="F51" i="2"/>
  <c r="E51" i="2"/>
  <c r="F48" i="2"/>
  <c r="E48" i="2"/>
  <c r="F43" i="2"/>
  <c r="E43" i="2"/>
  <c r="F33" i="2"/>
  <c r="E33" i="2"/>
  <c r="D28" i="2"/>
  <c r="D27" i="2"/>
  <c r="D26" i="2"/>
  <c r="D25" i="2"/>
  <c r="D24" i="2"/>
  <c r="D23" i="2"/>
  <c r="E187" i="2" l="1"/>
  <c r="E165" i="2"/>
  <c r="F165" i="2"/>
  <c r="F187" i="2"/>
  <c r="F68" i="2"/>
  <c r="F105" i="2" s="1"/>
  <c r="E68" i="2"/>
  <c r="E92" i="2" s="1"/>
  <c r="E100" i="3"/>
  <c r="E96" i="3"/>
  <c r="E109" i="3"/>
  <c r="F100" i="3"/>
  <c r="F96" i="3"/>
  <c r="F109" i="3"/>
  <c r="E68" i="4"/>
  <c r="F105" i="4"/>
  <c r="F96" i="4"/>
  <c r="F92" i="4"/>
  <c r="E136" i="2"/>
  <c r="F92" i="2" l="1"/>
  <c r="F96" i="2"/>
  <c r="F101" i="2" s="1"/>
  <c r="E96" i="2"/>
  <c r="E98" i="2" s="1"/>
  <c r="E105" i="2"/>
  <c r="E96" i="4"/>
  <c r="E92" i="4"/>
  <c r="E105" i="4"/>
  <c r="F105" i="3"/>
  <c r="F102" i="3"/>
  <c r="E105" i="3"/>
  <c r="E102" i="3"/>
  <c r="F101" i="4"/>
  <c r="F106" i="4"/>
  <c r="F97" i="4"/>
  <c r="E101" i="2"/>
  <c r="F136" i="4"/>
  <c r="F137" i="4" s="1"/>
  <c r="F98" i="2" l="1"/>
  <c r="E132" i="2"/>
  <c r="E134" i="2" s="1"/>
  <c r="E135" i="2" s="1"/>
  <c r="E103" i="2"/>
  <c r="F107" i="3"/>
  <c r="F136" i="3"/>
  <c r="F138" i="3" s="1"/>
  <c r="F139" i="3" s="1"/>
  <c r="F100" i="4"/>
  <c r="F98" i="4"/>
  <c r="E136" i="3"/>
  <c r="E138" i="3" s="1"/>
  <c r="E139" i="3" s="1"/>
  <c r="E107" i="3"/>
  <c r="F132" i="2"/>
  <c r="F134" i="2" s="1"/>
  <c r="F135" i="2" s="1"/>
  <c r="F103" i="2"/>
  <c r="E106" i="4"/>
  <c r="E101" i="4"/>
  <c r="E97" i="4"/>
  <c r="E136" i="4"/>
  <c r="E137" i="4" s="1"/>
  <c r="E100" i="4" l="1"/>
  <c r="E98" i="4"/>
</calcChain>
</file>

<file path=xl/sharedStrings.xml><?xml version="1.0" encoding="utf-8"?>
<sst xmlns="http://schemas.openxmlformats.org/spreadsheetml/2006/main" count="2120" uniqueCount="592">
  <si>
    <t>INSTRUKCE K VYPLNĚNÍ:</t>
  </si>
  <si>
    <r>
      <rPr>
        <sz val="11"/>
        <color rgb="FF000000"/>
        <rFont val="Wingdings"/>
        <family val="2"/>
        <charset val="2"/>
      </rPr>
      <t xml:space="preserve">§ </t>
    </r>
    <r>
      <rPr>
        <sz val="11"/>
        <color rgb="FF000000"/>
        <rFont val="Segoe UI"/>
        <family val="2"/>
        <charset val="238"/>
      </rPr>
      <t xml:space="preserve">Tento soubor obsahuje tabulky pro všechny typy kalkulací: 
       - Plánová kalkulace, 
       - Plánová kalkulace - aktualizace  
       - Vyrovnávací kalkulace
</t>
    </r>
    <r>
      <rPr>
        <b/>
        <sz val="11"/>
        <color rgb="FF000000"/>
        <rFont val="Segoe UI"/>
        <family val="2"/>
        <charset val="238"/>
      </rPr>
      <t>Odesílá se vždy celý soubor</t>
    </r>
    <r>
      <rPr>
        <sz val="11"/>
        <color rgb="FF000000"/>
        <rFont val="Segoe UI"/>
        <family val="2"/>
        <charset val="238"/>
      </rPr>
      <t>. Nikdy se neposílají pouze jednotlivé listy.</t>
    </r>
  </si>
  <si>
    <r>
      <rPr>
        <sz val="11"/>
        <color rgb="FF000000"/>
        <rFont val="Wingdings"/>
        <family val="2"/>
        <charset val="2"/>
      </rPr>
      <t xml:space="preserve">§ </t>
    </r>
    <r>
      <rPr>
        <sz val="11"/>
        <color rgb="FF000000"/>
        <rFont val="Segoe UI"/>
        <family val="2"/>
        <charset val="238"/>
      </rPr>
      <t xml:space="preserve">Tento </t>
    </r>
    <r>
      <rPr>
        <b/>
        <sz val="11"/>
        <color rgb="FF000000"/>
        <rFont val="Segoe UI"/>
        <family val="2"/>
        <charset val="238"/>
      </rPr>
      <t>list "Identifikace"</t>
    </r>
    <r>
      <rPr>
        <sz val="11"/>
        <color rgb="FF000000"/>
        <rFont val="Segoe UI"/>
        <family val="2"/>
        <charset val="238"/>
      </rPr>
      <t xml:space="preserve"> se vyplňuje jako první, protože údaje zde vyplněné se propisují do ostatních listů.</t>
    </r>
  </si>
  <si>
    <r>
      <rPr>
        <sz val="11"/>
        <color rgb="FF000000"/>
        <rFont val="Wingdings"/>
        <family val="2"/>
        <charset val="2"/>
      </rPr>
      <t xml:space="preserve">§ </t>
    </r>
    <r>
      <rPr>
        <sz val="11"/>
        <color rgb="FF000000"/>
        <rFont val="Segoe UI"/>
        <family val="2"/>
        <charset val="238"/>
      </rPr>
      <t xml:space="preserve">Nejprve se vyplňuje plánová kalkulace (příp. její aktualizace) a následně vyrovnávací kalkulace. Údaje se postupně doplňují a je možné je zasílat spolu s dříve zaslanými údaji (tzn. při zaslání údajů ve vyrovnávací kalkukulaci je možné zaslat i vyplněný list s údaji v plánové kalkulaci. </t>
    </r>
  </si>
  <si>
    <r>
      <rPr>
        <sz val="11"/>
        <color rgb="FF000000"/>
        <rFont val="Wingdings"/>
        <family val="2"/>
        <charset val="2"/>
      </rPr>
      <t xml:space="preserve">§ </t>
    </r>
    <r>
      <rPr>
        <sz val="11"/>
        <color rgb="FF000000"/>
        <rFont val="Segoe UI"/>
        <family val="2"/>
        <charset val="238"/>
      </rPr>
      <t>V případě, že identifikační údaje nejsou pro danou kalkulaci aktuální, údaje pro danou kalkulaci se upraví na tomto listu tak, aby odpovídaly skutečnosti.</t>
    </r>
  </si>
  <si>
    <r>
      <rPr>
        <sz val="11"/>
        <rFont val="Wingdings"/>
        <family val="2"/>
        <charset val="2"/>
      </rPr>
      <t xml:space="preserve">§ </t>
    </r>
    <r>
      <rPr>
        <sz val="11"/>
        <rFont val="Segoe UI"/>
        <family val="2"/>
        <charset val="238"/>
      </rPr>
      <t xml:space="preserve">Formulář se vyplňuje </t>
    </r>
    <r>
      <rPr>
        <b/>
        <sz val="11"/>
        <rFont val="Segoe UI"/>
        <family val="2"/>
        <charset val="238"/>
      </rPr>
      <t>pro každou kalkulaci zvlášť</t>
    </r>
    <r>
      <rPr>
        <sz val="11"/>
        <rFont val="Segoe UI"/>
        <family val="2"/>
        <charset val="238"/>
      </rPr>
      <t xml:space="preserve"> - tj. vyplňuje se samostatný formulář (soubor .xls) pro cenu vody pitné, samostatný formulář pro cenu vody odpadní atd. V případě, že prodávající v jedné lokalitě zajišťuje např. vodu pitnou i vodu odpadní, je možno vyplnit a zaslat údaje v jednom formuláři (souboru .xls).</t>
    </r>
  </si>
  <si>
    <r>
      <rPr>
        <sz val="11"/>
        <color rgb="FF000000"/>
        <rFont val="Wingdings"/>
        <family val="2"/>
        <charset val="2"/>
      </rPr>
      <t xml:space="preserve">§ </t>
    </r>
    <r>
      <rPr>
        <b/>
        <sz val="11"/>
        <color rgb="FF000000"/>
        <rFont val="Segoe UI"/>
        <family val="2"/>
        <charset val="238"/>
      </rPr>
      <t>Termíny</t>
    </r>
    <r>
      <rPr>
        <sz val="11"/>
        <color rgb="FF000000"/>
        <rFont val="Segoe UI"/>
        <family val="2"/>
        <charset val="238"/>
      </rPr>
      <t xml:space="preserve"> pro odeslání vyplněných formulářů jsou:
       - Plánová kalkulace pro rok 2023 se odesílá nejpozději do </t>
    </r>
    <r>
      <rPr>
        <b/>
        <sz val="11"/>
        <color rgb="FF000000"/>
        <rFont val="Segoe UI"/>
        <family val="2"/>
        <charset val="238"/>
      </rPr>
      <t>31. 12. 2022</t>
    </r>
    <r>
      <rPr>
        <sz val="11"/>
        <color rgb="FF000000"/>
        <rFont val="Segoe UI"/>
        <family val="2"/>
        <charset val="238"/>
      </rPr>
      <t xml:space="preserve">,
       - Plánová kalkulace - aktualizace pro rok 2023 se odesílá nejpozději </t>
    </r>
    <r>
      <rPr>
        <b/>
        <sz val="11"/>
        <color rgb="FF000000"/>
        <rFont val="Segoe UI"/>
        <family val="2"/>
        <charset val="238"/>
      </rPr>
      <t>jeden den před platností</t>
    </r>
    <r>
      <rPr>
        <sz val="11"/>
        <color rgb="FF000000"/>
        <rFont val="Segoe UI"/>
        <family val="2"/>
        <charset val="238"/>
      </rPr>
      <t xml:space="preserve"> ceny,
       - Vyrovnávací kalkulace za rok 2023 se odesílá nejpozději do </t>
    </r>
    <r>
      <rPr>
        <b/>
        <sz val="11"/>
        <color rgb="FF000000"/>
        <rFont val="Segoe UI"/>
        <family val="2"/>
        <charset val="238"/>
      </rPr>
      <t>30. 4. 2024</t>
    </r>
    <r>
      <rPr>
        <sz val="11"/>
        <color rgb="FF000000"/>
        <rFont val="Segoe UI"/>
        <family val="2"/>
        <charset val="238"/>
      </rPr>
      <t>.</t>
    </r>
  </si>
  <si>
    <t xml:space="preserve">§  Pro odevzdání vyplněných formulářů použijte webovou aplikaci VODA Monitor (https://vodamonitor.spcss.cz).   
        </t>
  </si>
  <si>
    <r>
      <rPr>
        <sz val="11"/>
        <color rgb="FF000000"/>
        <rFont val="Segoe UI"/>
        <family val="2"/>
        <charset val="238"/>
      </rPr>
      <t xml:space="preserve">      Vyplněné formuláře, prosím, již </t>
    </r>
    <r>
      <rPr>
        <b/>
        <sz val="11"/>
        <color rgb="FF000000"/>
        <rFont val="Segoe UI"/>
        <family val="2"/>
        <charset val="238"/>
      </rPr>
      <t>neposílejte</t>
    </r>
    <r>
      <rPr>
        <sz val="11"/>
        <color rgb="FF000000"/>
        <rFont val="Segoe UI"/>
        <family val="2"/>
        <charset val="238"/>
      </rPr>
      <t xml:space="preserve"> do </t>
    </r>
    <r>
      <rPr>
        <b/>
        <sz val="11"/>
        <color rgb="FF000000"/>
        <rFont val="Segoe UI"/>
        <family val="2"/>
        <charset val="238"/>
      </rPr>
      <t>datové schránky</t>
    </r>
    <r>
      <rPr>
        <sz val="11"/>
        <color rgb="FF000000"/>
        <rFont val="Segoe UI"/>
        <family val="2"/>
        <charset val="238"/>
      </rPr>
      <t xml:space="preserve"> Ministerstva financí.</t>
    </r>
  </si>
  <si>
    <t>Zde, prosím, vyplňte identifikační údaje</t>
  </si>
  <si>
    <t>Identifikační údaje</t>
  </si>
  <si>
    <t>Údaje zde uvedené se propisují do listů 
   ■ Plálnová kalkulace, 
   ■ Plánová kalkulace-aktualizace a 
   ■ Vyrovnávací kalulace.</t>
  </si>
  <si>
    <t>Legenda:</t>
  </si>
  <si>
    <t>žlutě zabarvená buňka níže označuje buňku určenou k vyplnění</t>
  </si>
  <si>
    <r>
      <rPr>
        <sz val="11"/>
        <rFont val="Segoe UI"/>
        <family val="2"/>
        <charset val="238"/>
      </rPr>
      <t xml:space="preserve">Zde, prosím, vyplňte identifikační údaje vztahující se k ceně vody </t>
    </r>
    <r>
      <rPr>
        <b/>
        <sz val="11"/>
        <rFont val="Segoe UI"/>
        <family val="2"/>
        <charset val="238"/>
      </rPr>
      <t>PITNÉ</t>
    </r>
    <r>
      <rPr>
        <sz val="11"/>
        <rFont val="Segoe UI"/>
        <family val="2"/>
        <charset val="238"/>
      </rPr>
      <t xml:space="preserve"> (nebo vody předané)</t>
    </r>
  </si>
  <si>
    <r>
      <rPr>
        <sz val="11"/>
        <rFont val="Segoe UI"/>
        <family val="2"/>
        <charset val="238"/>
      </rPr>
      <t xml:space="preserve">Zde, prosím, vyplňte identifikační údaje vztahující se k ceně vody </t>
    </r>
    <r>
      <rPr>
        <b/>
        <sz val="11"/>
        <rFont val="Segoe UI"/>
        <family val="2"/>
        <charset val="238"/>
      </rPr>
      <t>ODPADNÍ</t>
    </r>
    <r>
      <rPr>
        <sz val="11"/>
        <rFont val="Segoe UI"/>
        <family val="2"/>
        <charset val="238"/>
      </rPr>
      <t xml:space="preserve"> (nebo vody převzaté)</t>
    </r>
  </si>
  <si>
    <t>Dvousložková cena:</t>
  </si>
  <si>
    <t>ne</t>
  </si>
  <si>
    <t>Název</t>
  </si>
  <si>
    <t>IČO</t>
  </si>
  <si>
    <t>Příjemce vodného:</t>
  </si>
  <si>
    <t>Obec Sušice</t>
  </si>
  <si>
    <t>Příjemce stočného:</t>
  </si>
  <si>
    <t>Provozovatel:</t>
  </si>
  <si>
    <t>IČPE související s kalkulací</t>
  </si>
  <si>
    <t>Vlastník:</t>
  </si>
  <si>
    <t>IČPE:</t>
  </si>
  <si>
    <t>7109-769791-00636606-1/1-00636606</t>
  </si>
  <si>
    <t>7109-759791-00636606-3/1-00636606</t>
  </si>
  <si>
    <t>7109-769791-00636606-2/1-00636606</t>
  </si>
  <si>
    <t>7109-759791-00636606-4/1-00636606</t>
  </si>
  <si>
    <r>
      <rPr>
        <sz val="11"/>
        <color rgb="FF000000"/>
        <rFont val="Wingdings"/>
        <family val="2"/>
        <charset val="2"/>
      </rPr>
      <t xml:space="preserve">§ </t>
    </r>
    <r>
      <rPr>
        <sz val="11"/>
        <color rgb="FF000000"/>
        <rFont val="Segoe UI"/>
        <family val="2"/>
        <charset val="238"/>
      </rPr>
      <t xml:space="preserve">Vyplněné tabulky s </t>
    </r>
    <r>
      <rPr>
        <u/>
        <sz val="11"/>
        <color rgb="FF000000"/>
        <rFont val="Segoe UI"/>
        <family val="2"/>
        <charset val="238"/>
      </rPr>
      <t>plánovou kalkulací</t>
    </r>
    <r>
      <rPr>
        <sz val="11"/>
        <color rgb="FF000000"/>
        <rFont val="Segoe UI"/>
        <family val="2"/>
        <charset val="238"/>
      </rPr>
      <t xml:space="preserve"> ceny vody zašlete </t>
    </r>
    <r>
      <rPr>
        <b/>
        <sz val="11"/>
        <color rgb="FF000000"/>
        <rFont val="Segoe UI"/>
        <family val="2"/>
        <charset val="238"/>
      </rPr>
      <t xml:space="preserve">nejpozději jeden kalendářní den před její platností prostřednictvím webové aplikace VODA Monitor </t>
    </r>
    <r>
      <rPr>
        <sz val="11"/>
        <color rgb="FF000000"/>
        <rFont val="Segoe UI"/>
        <family val="2"/>
        <charset val="238"/>
      </rPr>
      <t>(</t>
    </r>
    <r>
      <rPr>
        <u/>
        <sz val="11"/>
        <color rgb="FF000000"/>
        <rFont val="Segoe UI"/>
        <family val="2"/>
        <charset val="238"/>
      </rPr>
      <t>httsp://vodamonitor.spcss.cz</t>
    </r>
    <r>
      <rPr>
        <sz val="11"/>
        <color rgb="FF000000"/>
        <rFont val="Segoe UI"/>
        <family val="2"/>
        <charset val="238"/>
      </rPr>
      <t>).</t>
    </r>
  </si>
  <si>
    <r>
      <rPr>
        <sz val="11"/>
        <color rgb="FF000000"/>
        <rFont val="Wingdings"/>
        <family val="2"/>
        <charset val="2"/>
      </rPr>
      <t xml:space="preserve">§ </t>
    </r>
    <r>
      <rPr>
        <sz val="11"/>
        <color rgb="FF000000"/>
        <rFont val="Segoe UI"/>
        <family val="2"/>
        <charset val="238"/>
      </rPr>
      <t xml:space="preserve">Tabulky posílejte pouze ve </t>
    </r>
    <r>
      <rPr>
        <b/>
        <sz val="11"/>
        <color rgb="FF000000"/>
        <rFont val="Segoe UI"/>
        <family val="2"/>
        <charset val="238"/>
      </rPr>
      <t xml:space="preserve">formátu MS Excel </t>
    </r>
    <r>
      <rPr>
        <sz val="11"/>
        <color rgb="FF000000"/>
        <rFont val="Segoe UI"/>
        <family val="2"/>
        <charset val="238"/>
      </rPr>
      <t>(přípony .xlsx, .xls), dokument v PDF nebude akceptován.</t>
    </r>
  </si>
  <si>
    <r>
      <rPr>
        <sz val="11"/>
        <color rgb="FF000000"/>
        <rFont val="Wingdings"/>
        <family val="2"/>
        <charset val="2"/>
      </rPr>
      <t xml:space="preserve">§ </t>
    </r>
    <r>
      <rPr>
        <sz val="11"/>
        <color rgb="FF000000"/>
        <rFont val="Segoe UI"/>
        <family val="2"/>
        <charset val="238"/>
      </rPr>
      <t>Vyplněné formuláře s kalkulacemi již, prosím,</t>
    </r>
    <r>
      <rPr>
        <b/>
        <sz val="11"/>
        <color rgb="FF000000"/>
        <rFont val="Segoe UI"/>
        <family val="2"/>
        <charset val="238"/>
      </rPr>
      <t xml:space="preserve"> neposílejte do datové schránky Ministerstva financí</t>
    </r>
    <r>
      <rPr>
        <sz val="11"/>
        <color rgb="FF000000"/>
        <rFont val="Segoe UI"/>
        <family val="2"/>
        <charset val="238"/>
      </rPr>
      <t xml:space="preserve">. </t>
    </r>
  </si>
  <si>
    <r>
      <rPr>
        <sz val="11"/>
        <color rgb="FF000000"/>
        <rFont val="Wingdings"/>
        <family val="2"/>
        <charset val="2"/>
      </rPr>
      <t xml:space="preserve">§ </t>
    </r>
    <r>
      <rPr>
        <sz val="11"/>
        <color rgb="FF000000"/>
        <rFont val="Segoe UI"/>
        <family val="2"/>
        <charset val="238"/>
      </rPr>
      <t>Údaje se vyplňují zvlášť za vodu pitnou, vodu předanou, vodu odpadní a vodu převzatou.</t>
    </r>
  </si>
  <si>
    <r>
      <rPr>
        <sz val="11"/>
        <color rgb="FF000000"/>
        <rFont val="Wingdings"/>
        <family val="2"/>
        <charset val="2"/>
      </rPr>
      <t xml:space="preserve">§ </t>
    </r>
    <r>
      <rPr>
        <sz val="11"/>
        <color rgb="FF000000"/>
        <rFont val="Segoe UI"/>
        <family val="2"/>
        <charset val="238"/>
      </rPr>
      <t>Údaje za vodu předanou se vyplní do sloupce pro vodu pitnou, údaje za vodu převzatou do sloupce pro vodu odpadní.</t>
    </r>
  </si>
  <si>
    <r>
      <rPr>
        <sz val="11"/>
        <color rgb="FF000000"/>
        <rFont val="Wingdings"/>
        <family val="2"/>
        <charset val="2"/>
      </rPr>
      <t xml:space="preserve">§ </t>
    </r>
    <r>
      <rPr>
        <sz val="11"/>
        <color rgb="FF000000"/>
        <rFont val="Segoe UI"/>
        <family val="2"/>
        <charset val="238"/>
      </rPr>
      <t>Náklady a prostředky obnovy se uvádějí v mil. Kč na 6 desetinných míst.</t>
    </r>
  </si>
  <si>
    <r>
      <rPr>
        <sz val="11"/>
        <color rgb="FF000000"/>
        <rFont val="Wingdings"/>
        <family val="2"/>
        <charset val="2"/>
      </rPr>
      <t xml:space="preserve">§ </t>
    </r>
    <r>
      <rPr>
        <sz val="11"/>
        <color rgb="FF000000"/>
        <rFont val="Segoe UI"/>
        <family val="2"/>
        <charset val="238"/>
      </rPr>
      <t>Údaje v řádcích VII až VIII se uvádějí v mil. Kč na 6 desetinných míst.</t>
    </r>
  </si>
  <si>
    <t>buňka k vyplnění</t>
  </si>
  <si>
    <t>hodnoty se načítají z listu "Identifikace"</t>
  </si>
  <si>
    <t>Příloha č. 1 k výměru MF č. 01/VODA/2022</t>
  </si>
  <si>
    <t>PLÁNOVÁ KALKULACE CENY VODY 
PRO KALENDÁŘNÍ ROK 2023</t>
  </si>
  <si>
    <t>PRO OBLAST (LOKALITU):</t>
  </si>
  <si>
    <t>Obec Sušice u Přerova</t>
  </si>
  <si>
    <t>Tabulka č. 1</t>
  </si>
  <si>
    <t>I.</t>
  </si>
  <si>
    <t>Příjemce vodného a stočného - název</t>
  </si>
  <si>
    <t>více zde</t>
  </si>
  <si>
    <t>Příjemce vodného a stočného - IČO</t>
  </si>
  <si>
    <t>II.</t>
  </si>
  <si>
    <t>Provozovatel - název</t>
  </si>
  <si>
    <t>Provozovatel - IČO</t>
  </si>
  <si>
    <t>III.</t>
  </si>
  <si>
    <t>Vlastník - název</t>
  </si>
  <si>
    <t>Vlastník - IČO</t>
  </si>
  <si>
    <t>IV.</t>
  </si>
  <si>
    <t>Formulář A až G</t>
  </si>
  <si>
    <t>Prosím vyberte.</t>
  </si>
  <si>
    <t>V.</t>
  </si>
  <si>
    <t>Index 1 až x</t>
  </si>
  <si>
    <t>Voda pitná</t>
  </si>
  <si>
    <t>Voda odpadní</t>
  </si>
  <si>
    <t>VI.</t>
  </si>
  <si>
    <t>IČPE související s cenou</t>
  </si>
  <si>
    <t>VII.</t>
  </si>
  <si>
    <t>Prostředky obnovy na rok xxxx (t) (mil. Kč) podle PFO</t>
  </si>
  <si>
    <t>VII.1</t>
  </si>
  <si>
    <t>Z toho: Prostředky na obnovu z vodného a stočného na rok xxxx (t)</t>
  </si>
  <si>
    <t>VIII.</t>
  </si>
  <si>
    <t>Hodnota souvisejícího infrastrukturního majetku podle VÚME (mil. Kč) 
k 31. 12. 2021</t>
  </si>
  <si>
    <t>Kalkulační položky pro výpočet ceny pro vodné a stočné</t>
  </si>
  <si>
    <t>Řádek</t>
  </si>
  <si>
    <t>Kalkulační položky</t>
  </si>
  <si>
    <t xml:space="preserve">Měrná
jednotka </t>
  </si>
  <si>
    <t>Kalkulace</t>
  </si>
  <si>
    <t>2a</t>
  </si>
  <si>
    <t>1.</t>
  </si>
  <si>
    <t>Materiál</t>
  </si>
  <si>
    <t>mil. Kč</t>
  </si>
  <si>
    <t>1.1</t>
  </si>
  <si>
    <t>- surová voda podzemní + povrchová</t>
  </si>
  <si>
    <t>1.2</t>
  </si>
  <si>
    <t>- pitná voda převzatá + odpadní voda předaná k čištění</t>
  </si>
  <si>
    <t>1.3</t>
  </si>
  <si>
    <t>- chemikálie</t>
  </si>
  <si>
    <t>1.4</t>
  </si>
  <si>
    <t>- ostatní materiál</t>
  </si>
  <si>
    <t>2.</t>
  </si>
  <si>
    <t>Energie</t>
  </si>
  <si>
    <t>2.1</t>
  </si>
  <si>
    <t>- elektrická energie</t>
  </si>
  <si>
    <t>2.2</t>
  </si>
  <si>
    <t>- ostatní energie</t>
  </si>
  <si>
    <t>3.</t>
  </si>
  <si>
    <t xml:space="preserve"> Osobní náklady</t>
  </si>
  <si>
    <t>3.1</t>
  </si>
  <si>
    <t>- mzdové náklady</t>
  </si>
  <si>
    <t>3.2</t>
  </si>
  <si>
    <t>- osobní náklady další</t>
  </si>
  <si>
    <t>4.</t>
  </si>
  <si>
    <t>Ostatní přímé náklady</t>
  </si>
  <si>
    <t>4.1</t>
  </si>
  <si>
    <t>-  odpisy infrastrukturního majetku</t>
  </si>
  <si>
    <t>4.2</t>
  </si>
  <si>
    <t>- obnovující opravy infrastrukturního majetku</t>
  </si>
  <si>
    <t>4.3</t>
  </si>
  <si>
    <t>- opravy infrastrukturního majetku ostatní</t>
  </si>
  <si>
    <t>4.4</t>
  </si>
  <si>
    <t>- pachtovné/nájemné infrastrukturního majetku</t>
  </si>
  <si>
    <t>5.</t>
  </si>
  <si>
    <t>Jiné provozní náklady</t>
  </si>
  <si>
    <t>5.1</t>
  </si>
  <si>
    <t>- poplatky za vypouštění odpadních vod</t>
  </si>
  <si>
    <t>5.2</t>
  </si>
  <si>
    <t>- ostatní provozní náklady externí</t>
  </si>
  <si>
    <t>5.3</t>
  </si>
  <si>
    <t>- ostatní provozní náklady ve vlastní režii</t>
  </si>
  <si>
    <t>6.</t>
  </si>
  <si>
    <t>Finanční náklady</t>
  </si>
  <si>
    <t>7.</t>
  </si>
  <si>
    <t>Ostatní výnosy</t>
  </si>
  <si>
    <t>8.</t>
  </si>
  <si>
    <t>Výrobní režie</t>
  </si>
  <si>
    <t>9.</t>
  </si>
  <si>
    <t>Správní režie</t>
  </si>
  <si>
    <t>9.1</t>
  </si>
  <si>
    <t>- z ř. 9 osobní náklady režijní správní</t>
  </si>
  <si>
    <t>10.</t>
  </si>
  <si>
    <t>Úplné vlastní náklady (ÚVN)</t>
  </si>
  <si>
    <t xml:space="preserve"> A</t>
  </si>
  <si>
    <t>Počet pracovníků</t>
  </si>
  <si>
    <t>osob</t>
  </si>
  <si>
    <t xml:space="preserve"> B</t>
  </si>
  <si>
    <t>Voda pitná fakturovaná</t>
  </si>
  <si>
    <r>
      <rPr>
        <sz val="10"/>
        <color rgb="FF000000"/>
        <rFont val="Segoe UI"/>
        <family val="2"/>
        <charset val="238"/>
      </rPr>
      <t>mil. m</t>
    </r>
    <r>
      <rPr>
        <vertAlign val="superscript"/>
        <sz val="10"/>
        <color rgb="FF000000"/>
        <rFont val="Segoe UI"/>
        <family val="2"/>
        <charset val="238"/>
      </rPr>
      <t>3</t>
    </r>
  </si>
  <si>
    <t>x</t>
  </si>
  <si>
    <t xml:space="preserve"> C</t>
  </si>
  <si>
    <t xml:space="preserve">- z toho domácnosti  </t>
  </si>
  <si>
    <t xml:space="preserve"> D</t>
  </si>
  <si>
    <t>Voda odpadní odváděná fakturovaná</t>
  </si>
  <si>
    <t xml:space="preserve"> E</t>
  </si>
  <si>
    <t>- z toho domácnosti</t>
  </si>
  <si>
    <t xml:space="preserve"> F</t>
  </si>
  <si>
    <t>Voda srážková fakturovaná</t>
  </si>
  <si>
    <t xml:space="preserve"> G</t>
  </si>
  <si>
    <t>Voda odpadní čištěná</t>
  </si>
  <si>
    <t xml:space="preserve"> H</t>
  </si>
  <si>
    <t>Pitná nebo odpadní voda převzatá</t>
  </si>
  <si>
    <t xml:space="preserve"> I</t>
  </si>
  <si>
    <t>Pitná nebo odpadní voda předaná</t>
  </si>
  <si>
    <t>Poznámka:</t>
  </si>
  <si>
    <r>
      <rPr>
        <sz val="10"/>
        <color rgb="FF000000"/>
        <rFont val="Arial"/>
        <family val="2"/>
        <charset val="238"/>
      </rPr>
      <t>■</t>
    </r>
    <r>
      <rPr>
        <sz val="10"/>
        <color rgb="FF000000"/>
        <rFont val="Segoe UI"/>
        <family val="2"/>
        <charset val="238"/>
      </rPr>
      <t xml:space="preserve"> Náklady a prostředky obnovy se uvádějí v mil. Kč na 6 desetinných míst.</t>
    </r>
  </si>
  <si>
    <r>
      <rPr>
        <sz val="10"/>
        <color rgb="FF000000"/>
        <rFont val="Arial"/>
        <family val="2"/>
        <charset val="238"/>
      </rPr>
      <t>■</t>
    </r>
    <r>
      <rPr>
        <sz val="10"/>
        <color rgb="FF000000"/>
        <rFont val="Segoe UI"/>
        <family val="2"/>
        <charset val="238"/>
      </rPr>
      <t xml:space="preserve"> Řádky VII až VIII se uvádějí v mil. Kč na 6 desetinných míst.</t>
    </r>
  </si>
  <si>
    <r>
      <rPr>
        <sz val="10"/>
        <color rgb="FF000000"/>
        <rFont val="Arial"/>
        <family val="2"/>
        <charset val="238"/>
      </rPr>
      <t>■</t>
    </r>
    <r>
      <rPr>
        <sz val="10"/>
        <color rgb="FF000000"/>
        <rFont val="Segoe UI"/>
        <family val="2"/>
        <charset val="238"/>
      </rPr>
      <t xml:space="preserve"> VÚME = vybrané údaje majetkové evidence.</t>
    </r>
  </si>
  <si>
    <r>
      <rPr>
        <sz val="10"/>
        <color rgb="FF000000"/>
        <rFont val="Arial"/>
        <family val="2"/>
        <charset val="238"/>
      </rPr>
      <t>■</t>
    </r>
    <r>
      <rPr>
        <sz val="10"/>
        <color rgb="FF000000"/>
        <rFont val="Segoe UI"/>
        <family val="2"/>
        <charset val="238"/>
      </rPr>
      <t xml:space="preserve"> IČPE = identifikační číslo provozní evidence.</t>
    </r>
  </si>
  <si>
    <r>
      <rPr>
        <sz val="10"/>
        <color rgb="FF000000"/>
        <rFont val="Arial"/>
        <family val="2"/>
        <charset val="238"/>
      </rPr>
      <t>■</t>
    </r>
    <r>
      <rPr>
        <sz val="10"/>
        <color rgb="FF000000"/>
        <rFont val="Segoe UI"/>
        <family val="2"/>
        <charset val="238"/>
      </rPr>
      <t xml:space="preserve"> PFO  = plán financování obnovy vodovodů a kanalizací.</t>
    </r>
  </si>
  <si>
    <t>Tabulka č. 2</t>
  </si>
  <si>
    <t xml:space="preserve">Kalkulovaná cena pro vodné a pro stočné </t>
  </si>
  <si>
    <t>Text</t>
  </si>
  <si>
    <t>Měrná jednotka</t>
  </si>
  <si>
    <t>3a</t>
  </si>
  <si>
    <t>4a</t>
  </si>
  <si>
    <t>11.</t>
  </si>
  <si>
    <t xml:space="preserve">JEDNOTKOVÉ NÁKLADY </t>
  </si>
  <si>
    <r>
      <rPr>
        <sz val="10"/>
        <color rgb="FF000000"/>
        <rFont val="Segoe UI"/>
        <family val="2"/>
        <charset val="238"/>
      </rPr>
      <t>Kč.m</t>
    </r>
    <r>
      <rPr>
        <vertAlign val="superscript"/>
        <sz val="10"/>
        <color rgb="FF000000"/>
        <rFont val="Segoe UI"/>
        <family val="2"/>
        <charset val="238"/>
      </rPr>
      <t>-3</t>
    </r>
  </si>
  <si>
    <t>12.</t>
  </si>
  <si>
    <t>Vyrovnávací položky</t>
  </si>
  <si>
    <t>12.1</t>
  </si>
  <si>
    <t>Vyrovnávací položka z roku t-2 dle platných pravidel cenové regulace</t>
  </si>
  <si>
    <t>12.2</t>
  </si>
  <si>
    <t>Finanční vypořádání rozdílu kalkulací prováděných podle metodiky OPŽP - finanční nástroje</t>
  </si>
  <si>
    <t>13.</t>
  </si>
  <si>
    <t>ÚVN + vyrovnávací položky</t>
  </si>
  <si>
    <t>14.</t>
  </si>
  <si>
    <t>Kalkulační zisk/ztráta</t>
  </si>
  <si>
    <t>15.</t>
  </si>
  <si>
    <t>- podíl kalkul. zisku/ztráty z ÚVN včetně vyrovnávacích položek 
(orientační ukazatel)</t>
  </si>
  <si>
    <t>%</t>
  </si>
  <si>
    <t>16.</t>
  </si>
  <si>
    <t>- z ř. 14 prostředky na obnovu infrastrukturního majetku</t>
  </si>
  <si>
    <t>17.</t>
  </si>
  <si>
    <t>- zisk k použití/ ztráta</t>
  </si>
  <si>
    <t>18.</t>
  </si>
  <si>
    <t>Celkem ÚVN + vyrovnávací položky + kalkulační zisk/ztráta</t>
  </si>
  <si>
    <t>19.</t>
  </si>
  <si>
    <t>Voda fakturovaná pitná, odpadní + srážková</t>
  </si>
  <si>
    <t>20.</t>
  </si>
  <si>
    <t>UPLATŇOVANÁ CENA pro vodné, stočné</t>
  </si>
  <si>
    <t>21.</t>
  </si>
  <si>
    <t>UPLATŇOVANÁ CENA pro vodné, stočné + DPH</t>
  </si>
  <si>
    <t>22.</t>
  </si>
  <si>
    <t>Plně obnovující cena</t>
  </si>
  <si>
    <r>
      <rPr>
        <b/>
        <sz val="10"/>
        <rFont val="Segoe UI"/>
        <family val="2"/>
        <charset val="238"/>
      </rPr>
      <t>Tabulka č.</t>
    </r>
    <r>
      <rPr>
        <b/>
        <sz val="12"/>
        <rFont val="Segoe UI"/>
        <family val="2"/>
        <charset val="238"/>
      </rPr>
      <t xml:space="preserve"> 3</t>
    </r>
  </si>
  <si>
    <t xml:space="preserve">  </t>
  </si>
  <si>
    <t xml:space="preserve">Kalkulace pachtovného nebo nájemného  </t>
  </si>
  <si>
    <t>Položka</t>
  </si>
  <si>
    <t>Měrná 
jednotka</t>
  </si>
  <si>
    <t>Kalkulace 
pro rok 2023</t>
  </si>
  <si>
    <t>Pachtovné/nájemné infrastrukturního majetku</t>
  </si>
  <si>
    <t>4.4.1</t>
  </si>
  <si>
    <t>- odpisy propachtovaného/pronajatého majetku infrastrukturního majetku</t>
  </si>
  <si>
    <t>4.4.2</t>
  </si>
  <si>
    <t>- opravy infrastrukturního majetku obnovující, které hradí vlastník propachtovaného/pronajatého infrastrukturního majetku</t>
  </si>
  <si>
    <t>4.4.3</t>
  </si>
  <si>
    <t>- opravy infrastrukturního majetku ostatní, které hradí vlastník propachtovaného/pronajatého infrastrukturního majetku</t>
  </si>
  <si>
    <t>4.4.4</t>
  </si>
  <si>
    <t>- ostatní nákladové položky zahrnuté v pachtovném/
nájemném nad rámec položek č. 4.4.1, 4.4.2., 4.4.3</t>
  </si>
  <si>
    <t>4.4.5</t>
  </si>
  <si>
    <t>- zisk/ztráta</t>
  </si>
  <si>
    <t>4.4.6</t>
  </si>
  <si>
    <t>- z ř. 4.4.5 prostředky na obnovu pronajatého infrastrukturního majetku z pachtovného/nájemného</t>
  </si>
  <si>
    <t>4.4.7</t>
  </si>
  <si>
    <t>Plně obnovující pachtovné/nájemné
Když (4.4.1 + 4.4.2) &lt; než 4.4.8, pak (ř. 4.4.3 + 4.4.4 + 4.4.8); jinak (4.4.1 + 4.4.2 + 4.4.3 +4.4.4)</t>
  </si>
  <si>
    <t>4.4.8</t>
  </si>
  <si>
    <t xml:space="preserve">Prostředky obnovy propachtovaného/pronajatého majetku na rok xxxx (t) (mil. Kč) podle PFO jeho vlastníka </t>
  </si>
  <si>
    <t>4.4.9</t>
  </si>
  <si>
    <t>Z toho: Prostředky na obnovu z pachtovného/nájemného na rok xxxx (t)</t>
  </si>
  <si>
    <t>Tabulka č. 4</t>
  </si>
  <si>
    <t>Kalkulovaná cena pro vodné a pro stočné 
při dvousložkové formě</t>
  </si>
  <si>
    <t>23.</t>
  </si>
  <si>
    <t>Pevná složka – (ÚVN + vyrovnávací položky + kalkulační zisk/ztráta)</t>
  </si>
  <si>
    <t>23a.</t>
  </si>
  <si>
    <t>- podíl z celkových ÚVN včetně vyrovnávací položky a kalkulačního zisku/ztráta</t>
  </si>
  <si>
    <t>24.</t>
  </si>
  <si>
    <t>Pohyblivá složka – (ÚVN + vyrovnávací položky + kalkulační zisk/ztráta)</t>
  </si>
  <si>
    <t>24a.</t>
  </si>
  <si>
    <t>- z toho: ÚVN + vyrovnávací položky</t>
  </si>
  <si>
    <t>24b.</t>
  </si>
  <si>
    <t>Kalkulační zisk / ztráta</t>
  </si>
  <si>
    <t>25.</t>
  </si>
  <si>
    <t>UPLATŇOVANÁ CENA pohyblivé složky</t>
  </si>
  <si>
    <t>26.</t>
  </si>
  <si>
    <t>UPLATŇOVANÁ CENA pohyblivé složky + DPH</t>
  </si>
  <si>
    <t>27.</t>
  </si>
  <si>
    <t>Technické parametry pevné složky podle § 33 odst. 1 vyhlášky č. 428/2001 Sb. 
(a, b, c) a výše nejnižší a nejvyšší platby za pevnou složku v Kč za rok a přípojku</t>
  </si>
  <si>
    <t>Příloha č. 2 k výměru MF č. 01/VODA/2022</t>
  </si>
  <si>
    <t>Výpočet přiměřeného zisku pro kalendářní rok 2023
(pro plánovou kalkulaci)</t>
  </si>
  <si>
    <t>Uvedené řádky v mil. Kč se uvádí na 6 desetinných míst.</t>
  </si>
  <si>
    <t>pro rok 2023</t>
  </si>
  <si>
    <t>Zisk zajišťující návratnost kapitálu dle bodu (5) písm. a) výměru MF</t>
  </si>
  <si>
    <r>
      <rPr>
        <sz val="10"/>
        <rFont val="Segoe UI"/>
        <family val="2"/>
        <charset val="238"/>
      </rPr>
      <t xml:space="preserve">Reprodukční hodnota infrastrukturního majetku, kterou </t>
    </r>
    <r>
      <rPr>
        <b/>
        <sz val="10"/>
        <rFont val="Segoe UI"/>
        <family val="2"/>
        <charset val="238"/>
      </rPr>
      <t>provozovatel</t>
    </r>
    <r>
      <rPr>
        <sz val="10"/>
        <rFont val="Segoe UI"/>
        <family val="2"/>
        <charset val="238"/>
      </rPr>
      <t xml:space="preserve"> přiřadil ke konkrétní kalkulaci (IM) </t>
    </r>
  </si>
  <si>
    <t>Míra návratnosti (Mp)</t>
  </si>
  <si>
    <r>
      <rPr>
        <sz val="10"/>
        <rFont val="Segoe UI"/>
        <family val="2"/>
        <charset val="238"/>
      </rPr>
      <t>Zisk zajišťující návratnost kapitálu provozovatele (Z</t>
    </r>
    <r>
      <rPr>
        <vertAlign val="subscript"/>
        <sz val="10"/>
        <rFont val="Segoe UI"/>
        <family val="2"/>
        <charset val="238"/>
      </rPr>
      <t>NKP</t>
    </r>
    <r>
      <rPr>
        <sz val="10"/>
        <rFont val="Segoe UI"/>
        <family val="2"/>
        <charset val="238"/>
      </rPr>
      <t>)</t>
    </r>
  </si>
  <si>
    <r>
      <rPr>
        <sz val="10"/>
        <rFont val="Segoe UI"/>
        <family val="2"/>
        <charset val="238"/>
      </rPr>
      <t xml:space="preserve">Reprodukční hodnota infrastrukturního majetku, kterou </t>
    </r>
    <r>
      <rPr>
        <b/>
        <sz val="10"/>
        <rFont val="Segoe UI"/>
        <family val="2"/>
        <charset val="238"/>
      </rPr>
      <t>vlastník</t>
    </r>
    <r>
      <rPr>
        <sz val="10"/>
        <rFont val="Segoe UI"/>
        <family val="2"/>
        <charset val="238"/>
      </rPr>
      <t xml:space="preserve"> přiřadil ke konkrétní kalkulaci (IM)</t>
    </r>
  </si>
  <si>
    <t>Míra návratnosti (Mv)</t>
  </si>
  <si>
    <r>
      <rPr>
        <sz val="10"/>
        <rFont val="Segoe UI"/>
        <family val="2"/>
        <charset val="238"/>
      </rPr>
      <t>Zisk zajišťující návratnost kapitálu vlastníka (Z</t>
    </r>
    <r>
      <rPr>
        <vertAlign val="subscript"/>
        <sz val="10"/>
        <rFont val="Segoe UI"/>
        <family val="2"/>
        <charset val="238"/>
      </rPr>
      <t>NKV</t>
    </r>
    <r>
      <rPr>
        <sz val="10"/>
        <rFont val="Segoe UI"/>
        <family val="2"/>
        <charset val="238"/>
      </rPr>
      <t>)</t>
    </r>
  </si>
  <si>
    <t>Navýšení zisku o částku, která bude využita a skutečně vyčerpána podle plánu financování obnovy a která není v kalkulaci uplatněna jiným způsobem</t>
  </si>
  <si>
    <t xml:space="preserve">Rozdíl mezi prokazatelně vynaloženými prostředky na nákup společnosti a výší vlastního kapitálu společnosti v čase nákupu </t>
  </si>
  <si>
    <t xml:space="preserve">Míra návratnosti </t>
  </si>
  <si>
    <t>Možné navýšení zisku při zohlednění nákupu společnosti</t>
  </si>
  <si>
    <t>Celkový zisk zajišťující návratnost kapitálu</t>
  </si>
  <si>
    <t>Meziroční nárůst zisku dle bodu (5) písm. b) výměru MF</t>
  </si>
  <si>
    <r>
      <rPr>
        <sz val="10"/>
        <rFont val="Segoe UI"/>
        <family val="2"/>
        <charset val="238"/>
      </rPr>
      <t>Hodnota přiměřeného zisku na 1 m</t>
    </r>
    <r>
      <rPr>
        <vertAlign val="superscript"/>
        <sz val="10"/>
        <rFont val="Segoe UI"/>
        <family val="2"/>
        <charset val="238"/>
      </rPr>
      <t>3</t>
    </r>
    <r>
      <rPr>
        <sz val="10"/>
        <rFont val="Segoe UI"/>
        <family val="2"/>
        <charset val="238"/>
      </rPr>
      <t xml:space="preserve"> (PZ</t>
    </r>
    <r>
      <rPr>
        <vertAlign val="subscript"/>
        <sz val="10"/>
        <rFont val="Segoe UI"/>
        <family val="2"/>
        <charset val="238"/>
      </rPr>
      <t>t-1</t>
    </r>
    <r>
      <rPr>
        <sz val="10"/>
        <rFont val="Segoe UI"/>
        <family val="2"/>
        <charset val="238"/>
      </rPr>
      <t>) pro rok 2022
(rok t-1) v první plánové kalkulaci</t>
    </r>
  </si>
  <si>
    <r>
      <rPr>
        <sz val="10"/>
        <color rgb="FF000000"/>
        <rFont val="Segoe UI"/>
        <family val="2"/>
        <charset val="238"/>
      </rPr>
      <t>Kč/m</t>
    </r>
    <r>
      <rPr>
        <vertAlign val="superscript"/>
        <sz val="10"/>
        <color rgb="FF000000"/>
        <rFont val="Segoe UI"/>
        <family val="2"/>
        <charset val="238"/>
      </rPr>
      <t>3</t>
    </r>
  </si>
  <si>
    <t>6.1</t>
  </si>
  <si>
    <r>
      <rPr>
        <sz val="10"/>
        <rFont val="Segoe UI"/>
        <family val="2"/>
        <charset val="238"/>
      </rPr>
      <t>Míra meziročního nárůstu zisku na 1 m</t>
    </r>
    <r>
      <rPr>
        <vertAlign val="superscript"/>
        <sz val="10"/>
        <rFont val="Segoe UI"/>
        <family val="2"/>
        <charset val="238"/>
      </rPr>
      <t>3</t>
    </r>
  </si>
  <si>
    <t>6.2</t>
  </si>
  <si>
    <t>Hodnota zisku s uplatněním limitu meziročního nárůstu přiměřeného zisku podle bodu (5) písm. b) výměru MF</t>
  </si>
  <si>
    <t>Celkový přiměřený zisk dle bodu (5) písm. a) a b) výměru MF a zisk uplatněný v plánové kalkulaci</t>
  </si>
  <si>
    <t>Přiměřený zisk podle bodu (5) písm. a) a písm. b) výměru MF</t>
  </si>
  <si>
    <t>Údaje v tabulce slouží pro určení maximální výše zisku v pachtovném (nájemném) pro řádek 4.4.5 Tabulky č. 3 "Kalkulace pachtovného nebo nájemného.</t>
  </si>
  <si>
    <t>Přiměřený zisk uplatněný v pachtovném (nájemném) dle bodu (5) písm. a) výměru MF</t>
  </si>
  <si>
    <t>Reprodukční hodnota infrastrukturního majetku, který vlastník propachtovává (pronajímá)</t>
  </si>
  <si>
    <t>9.2</t>
  </si>
  <si>
    <t xml:space="preserve">Navýšení zisku o částku, která bude využita a skutečně vyčerpána podle plánu financování obnovy a která není v kalkulaci uplatněna jiným způsobem </t>
  </si>
  <si>
    <t xml:space="preserve">Celkový zisk v pachtovném (nájemném) zajišťující návratnost kapitálu vlastníka </t>
  </si>
  <si>
    <t>Meziroční nárůst zisku v pachtovném (nájemném) dle bodu (5) písm. b) výměru MF</t>
  </si>
  <si>
    <r>
      <rPr>
        <sz val="10"/>
        <rFont val="Segoe UI"/>
        <family val="2"/>
        <charset val="238"/>
      </rPr>
      <t>Hodnota přiměřeného zisku v pachtovném (nájemném) na 1 m</t>
    </r>
    <r>
      <rPr>
        <vertAlign val="superscript"/>
        <sz val="10"/>
        <rFont val="Segoe UI"/>
        <family val="2"/>
        <charset val="238"/>
      </rPr>
      <t>3</t>
    </r>
    <r>
      <rPr>
        <sz val="10"/>
        <rFont val="Segoe UI"/>
        <family val="2"/>
        <charset val="238"/>
      </rPr>
      <t xml:space="preserve"> (PZ</t>
    </r>
    <r>
      <rPr>
        <vertAlign val="subscript"/>
        <sz val="10"/>
        <rFont val="Segoe UI"/>
        <family val="2"/>
        <charset val="238"/>
      </rPr>
      <t>t-1</t>
    </r>
    <r>
      <rPr>
        <sz val="10"/>
        <rFont val="Segoe UI"/>
        <family val="2"/>
        <charset val="238"/>
      </rPr>
      <t>) pro rok 2022 (rok t-1) v první plánové kalkulaci</t>
    </r>
  </si>
  <si>
    <r>
      <rPr>
        <sz val="10"/>
        <rFont val="Segoe UI"/>
        <family val="2"/>
        <charset val="238"/>
      </rPr>
      <t>Kč/m</t>
    </r>
    <r>
      <rPr>
        <vertAlign val="superscript"/>
        <sz val="10"/>
        <rFont val="Segoe UI"/>
        <family val="2"/>
        <charset val="238"/>
      </rPr>
      <t>3</t>
    </r>
  </si>
  <si>
    <t>Hodnota zisku s uplatněním limitu meziročního nárůstu přiměřeného zisku</t>
  </si>
  <si>
    <t>Přiměřený zisk dle bodu (5) písm. a) a b) výměru MF</t>
  </si>
  <si>
    <t>Vypracoval - jméno a příjmení:</t>
  </si>
  <si>
    <t>Bohumil Gibala</t>
  </si>
  <si>
    <t>Telefon:</t>
  </si>
  <si>
    <t>E-mail:</t>
  </si>
  <si>
    <t>ou-susice@seznam.cz</t>
  </si>
  <si>
    <t>Datum:</t>
  </si>
  <si>
    <r>
      <rPr>
        <sz val="11"/>
        <rFont val="Wingdings"/>
        <family val="2"/>
        <charset val="2"/>
      </rPr>
      <t xml:space="preserve">§ </t>
    </r>
    <r>
      <rPr>
        <sz val="11"/>
        <rFont val="Segoe UI"/>
        <family val="2"/>
        <charset val="238"/>
      </rPr>
      <t xml:space="preserve">Formulář se vyplňuje </t>
    </r>
    <r>
      <rPr>
        <b/>
        <sz val="11"/>
        <rFont val="Segoe UI"/>
        <family val="2"/>
        <charset val="238"/>
      </rPr>
      <t>pro každou aktualizaci kalkulace zvlášť</t>
    </r>
    <r>
      <rPr>
        <sz val="11"/>
        <rFont val="Segoe UI"/>
        <family val="2"/>
        <charset val="238"/>
      </rPr>
      <t xml:space="preserve"> - tj. samostatný formulář (soubor .xls) pro aktualizaci ceny vody pitné, samostatný formulář pro aktualizaci ceny vody odpadní atd. V případě, že prodávající v jedné lokalitě zajišťuje např. vodu pitnou i vodu odpadní, je možno vyplnit a zaslat údaje v jednom formuláři (souboru .xls).</t>
    </r>
  </si>
  <si>
    <r>
      <rPr>
        <sz val="11"/>
        <color rgb="FF000000"/>
        <rFont val="Wingdings"/>
        <family val="2"/>
        <charset val="2"/>
      </rPr>
      <t xml:space="preserve">§ </t>
    </r>
    <r>
      <rPr>
        <sz val="11"/>
        <color rgb="FF000000"/>
        <rFont val="Segoe UI"/>
        <family val="2"/>
        <charset val="238"/>
      </rPr>
      <t xml:space="preserve">Vyplněné tabulky s </t>
    </r>
    <r>
      <rPr>
        <u/>
        <sz val="11"/>
        <color rgb="FF000000"/>
        <rFont val="Segoe UI"/>
        <family val="2"/>
        <charset val="238"/>
      </rPr>
      <t>aktualizací plánové kalkulace</t>
    </r>
    <r>
      <rPr>
        <sz val="11"/>
        <color rgb="FF000000"/>
        <rFont val="Segoe UI"/>
        <family val="2"/>
        <charset val="238"/>
      </rPr>
      <t xml:space="preserve"> ceny vody zašlete Ministerstvu financí </t>
    </r>
    <r>
      <rPr>
        <b/>
        <sz val="11"/>
        <color rgb="FF000000"/>
        <rFont val="Segoe UI"/>
        <family val="2"/>
        <charset val="238"/>
      </rPr>
      <t>nejpozději jeden kalendářní den před její platností prostřednictvím webové aplikace VODA Monitor</t>
    </r>
    <r>
      <rPr>
        <sz val="11"/>
        <color rgb="FF000000"/>
        <rFont val="Segoe UI"/>
        <family val="2"/>
        <charset val="238"/>
      </rPr>
      <t xml:space="preserve"> (</t>
    </r>
    <r>
      <rPr>
        <u/>
        <sz val="11"/>
        <color rgb="FF000000"/>
        <rFont val="Segoe UI"/>
        <family val="2"/>
        <charset val="238"/>
      </rPr>
      <t>https://vodamonitor.spcss.cz</t>
    </r>
    <r>
      <rPr>
        <sz val="11"/>
        <color rgb="FF000000"/>
        <rFont val="Segoe UI"/>
        <family val="2"/>
        <charset val="238"/>
      </rPr>
      <t>).</t>
    </r>
  </si>
  <si>
    <r>
      <rPr>
        <sz val="11"/>
        <color rgb="FF000000"/>
        <rFont val="Wingdings"/>
        <family val="2"/>
        <charset val="2"/>
      </rPr>
      <t xml:space="preserve">§ </t>
    </r>
    <r>
      <rPr>
        <sz val="11"/>
        <color rgb="FF000000"/>
        <rFont val="Segoe UI"/>
        <family val="2"/>
        <charset val="238"/>
      </rPr>
      <t xml:space="preserve">Tabulky posílejte pouze ve </t>
    </r>
    <r>
      <rPr>
        <b/>
        <sz val="11"/>
        <color rgb="FF000000"/>
        <rFont val="Segoe UI"/>
        <family val="2"/>
        <charset val="238"/>
      </rPr>
      <t xml:space="preserve">formátu MS Excel </t>
    </r>
    <r>
      <rPr>
        <sz val="11"/>
        <color rgb="FF000000"/>
        <rFont val="Segoe UI"/>
        <family val="2"/>
        <charset val="238"/>
      </rPr>
      <t>(přípony .xls), dokument v PDF nebude akceptován.</t>
    </r>
  </si>
  <si>
    <r>
      <rPr>
        <sz val="11"/>
        <rFont val="Wingdings"/>
        <family val="2"/>
        <charset val="2"/>
      </rPr>
      <t xml:space="preserve">§ </t>
    </r>
    <r>
      <rPr>
        <sz val="11"/>
        <rFont val="Segoe UI"/>
        <family val="2"/>
        <charset val="238"/>
      </rPr>
      <t xml:space="preserve">Aktualizace plánové kalkulace se zpracovává vždy, když dojde k významnému a trvalému snížení 
      - předpokládaných ekonomicky oprávněných nákladů, 
      - snížení uplatněné ceny vůči všem kupujícím nebo 
      - nárůstu předpokládaného množství vody. </t>
    </r>
  </si>
  <si>
    <r>
      <rPr>
        <sz val="11"/>
        <rFont val="Wingdings"/>
        <family val="2"/>
        <charset val="2"/>
      </rPr>
      <t xml:space="preserve">§ </t>
    </r>
    <r>
      <rPr>
        <sz val="11"/>
        <rFont val="Segoe UI"/>
        <family val="2"/>
        <charset val="238"/>
      </rPr>
      <t>Pokud dojde ke zvýšení nákladů nebo ke snížení předpokládaného množství vody, a tím i k růstu ceny vody, může být aktualizace plánové kalkulace rovněž zpracována.</t>
    </r>
  </si>
  <si>
    <r>
      <rPr>
        <sz val="11"/>
        <rFont val="Wingdings"/>
        <family val="2"/>
        <charset val="2"/>
      </rPr>
      <t xml:space="preserve">§ </t>
    </r>
    <r>
      <rPr>
        <sz val="11"/>
        <rFont val="Segoe UI"/>
        <family val="2"/>
        <charset val="238"/>
      </rPr>
      <t>Aktualizace plánové kalkulace ceny vody se zpracovávají pro období</t>
    </r>
    <r>
      <rPr>
        <b/>
        <sz val="11"/>
        <rFont val="Segoe UI"/>
        <family val="2"/>
        <charset val="238"/>
      </rPr>
      <t xml:space="preserve"> celého kalendářního roku</t>
    </r>
    <r>
      <rPr>
        <sz val="11"/>
        <rFont val="Segoe UI"/>
        <family val="2"/>
        <charset val="238"/>
      </rPr>
      <t>.</t>
    </r>
  </si>
  <si>
    <t>Prosím vyplňte.</t>
  </si>
  <si>
    <t>PLATNOST OD:</t>
  </si>
  <si>
    <t>- podíl kalkul. zisku/ztráty z ÚVN včetně vyrovnávacích položek (orientační ukazatel)</t>
  </si>
  <si>
    <t>Kalkulace pro rok 2023</t>
  </si>
  <si>
    <r>
      <rPr>
        <sz val="11"/>
        <rFont val="Wingdings"/>
        <family val="2"/>
        <charset val="2"/>
      </rPr>
      <t xml:space="preserve">§ </t>
    </r>
    <r>
      <rPr>
        <sz val="11"/>
        <rFont val="Segoe UI"/>
        <family val="2"/>
        <charset val="238"/>
      </rPr>
      <t xml:space="preserve">Formulář se vyplňuje </t>
    </r>
    <r>
      <rPr>
        <b/>
        <sz val="11"/>
        <rFont val="Segoe UI"/>
        <family val="2"/>
        <charset val="238"/>
      </rPr>
      <t>pro každou vyrovnávací kalkulaci zvlášť</t>
    </r>
    <r>
      <rPr>
        <sz val="11"/>
        <rFont val="Segoe UI"/>
        <family val="2"/>
        <charset val="238"/>
      </rPr>
      <t xml:space="preserve"> - tj. samostatný formulář (soubor .xls) pro cenu vody pitné, samostatný formulář pro cenu vody odpadní atd. V případě, že prodávající v jedné lokalitě zajišťuje např. vodu pitnou i vodu odpadní, je možno vyplnit a zaslat údaje v jednom formuláři (souboru .xls).</t>
    </r>
  </si>
  <si>
    <r>
      <rPr>
        <sz val="11"/>
        <color rgb="FF000000"/>
        <rFont val="Wingdings"/>
        <family val="2"/>
        <charset val="2"/>
      </rPr>
      <t xml:space="preserve">§ </t>
    </r>
    <r>
      <rPr>
        <sz val="11"/>
        <color rgb="FF000000"/>
        <rFont val="Segoe UI"/>
        <family val="2"/>
        <charset val="238"/>
      </rPr>
      <t xml:space="preserve">Vyplněné tabulky s </t>
    </r>
    <r>
      <rPr>
        <u/>
        <sz val="11"/>
        <color rgb="FF000000"/>
        <rFont val="Segoe UI"/>
        <family val="2"/>
        <charset val="238"/>
      </rPr>
      <t>vyrovnávací kalkulací</t>
    </r>
    <r>
      <rPr>
        <sz val="11"/>
        <color rgb="FF000000"/>
        <rFont val="Segoe UI"/>
        <family val="2"/>
        <charset val="238"/>
      </rPr>
      <t xml:space="preserve"> ceny vody zašlete </t>
    </r>
    <r>
      <rPr>
        <b/>
        <sz val="11"/>
        <color rgb="FF000000"/>
        <rFont val="Segoe UI"/>
        <family val="2"/>
        <charset val="238"/>
      </rPr>
      <t xml:space="preserve">do 30. dubna roku následujícího po uplatnění ceny prostřednictvím webové aplikace VODA Monitor </t>
    </r>
    <r>
      <rPr>
        <sz val="11"/>
        <color rgb="FF000000"/>
        <rFont val="Segoe UI"/>
        <family val="2"/>
        <charset val="238"/>
      </rPr>
      <t>(</t>
    </r>
    <r>
      <rPr>
        <u/>
        <sz val="11"/>
        <color rgb="FF000000"/>
        <rFont val="Segoe UI"/>
        <family val="2"/>
        <charset val="238"/>
      </rPr>
      <t>https://vodamonitor.spcss.cz</t>
    </r>
    <r>
      <rPr>
        <sz val="11"/>
        <color rgb="FF000000"/>
        <rFont val="Segoe UI"/>
        <family val="2"/>
        <charset val="238"/>
      </rPr>
      <t>).</t>
    </r>
  </si>
  <si>
    <t>Příloha č. 3 k výměru MF č. 01/VODA/2022</t>
  </si>
  <si>
    <t>VYROVNÁVACÍ KALKULACE CENY VODY 
PRO KALENDÁŘNÍ ROK 2023</t>
  </si>
  <si>
    <t>Prosím vyberte</t>
  </si>
  <si>
    <t>Skutečnost</t>
  </si>
  <si>
    <t>- opravy infrastrukturního majetku obnovující</t>
  </si>
  <si>
    <t>- podíl z ÚVN včetně prostředků na obnovu</t>
  </si>
  <si>
    <t xml:space="preserve">- zisk k použití/ztráta </t>
  </si>
  <si>
    <t>X</t>
  </si>
  <si>
    <t xml:space="preserve">Vyrovnávací položka pro t+2  </t>
  </si>
  <si>
    <t>Y</t>
  </si>
  <si>
    <t>Uplatněný přiměřený zisk podle pravidel cenové regulace</t>
  </si>
  <si>
    <t>Skutečnost 
za rok 2023</t>
  </si>
  <si>
    <t>Skutečnost
za rok 2023</t>
  </si>
  <si>
    <t>Plně obnovující pachtovné/nájemné
Když (4.4.1 + 4.4.2)&lt; než 4.4.8, pak (ř. 4.4.3 + 4.4.4 + 4.4.8); jinak (4.4.1 + 4.4.2 + 4.4.3 +4.4.4)</t>
  </si>
  <si>
    <t xml:space="preserve"> </t>
  </si>
  <si>
    <t xml:space="preserve">Kalkulovaná cena pro vodné a pro stočné 
při dvousložkové formě </t>
  </si>
  <si>
    <t>4b</t>
  </si>
  <si>
    <t>7b</t>
  </si>
  <si>
    <t>- podíl z celkových ÚVN včetně vyrovnávacích položek a kalkulačního zisku/ztráta</t>
  </si>
  <si>
    <t>Příloha č. 4 k výměru MF č. 01/VODA/2022</t>
  </si>
  <si>
    <t>Výpočet přiměřeného zisku pro kalendářní rok 2023
(pro vyrovnávací kalkulaci)</t>
  </si>
  <si>
    <t>za rok 2023</t>
  </si>
  <si>
    <t>Navýšení zisku o částku, která byla využita a skutečně vyčerpána podle plánu financování obnovy a která nebyla v kalkulaci uplatněna jiným způsobem</t>
  </si>
  <si>
    <t>Skutečně uplatněný zisk/ztráta</t>
  </si>
  <si>
    <t>Navýšení zisku o částku, která byla využita a skutečně vyčerpána podle plánu financování obnovy a která nebyla v kalkulaci uplatněna jiným způsobem</t>
  </si>
  <si>
    <t>Přiměřený zisk dle bodu (5) písm. a) a písm. b) výměru MF</t>
  </si>
  <si>
    <t>VYSVĚTLIVKY</t>
  </si>
  <si>
    <t>Tabulka č. 1 k příloze č. 1 výměru MF č. 01/VODA/2022</t>
  </si>
  <si>
    <t xml:space="preserve">Položka </t>
  </si>
  <si>
    <t>Obsah</t>
  </si>
  <si>
    <t>Poznámka</t>
  </si>
  <si>
    <t>Příjemce vodného a stočného</t>
  </si>
  <si>
    <t>Název subjektu, který inkasuje od odběratelů platby za vodné a za stočné.</t>
  </si>
  <si>
    <t>Provozovatel - název a IČO</t>
  </si>
  <si>
    <t>Název subjektu, který má povolení k provozování infrastruktury uvedené v rozhodnutí příslušného KÚ. 
IČO uvedeného subjektu.</t>
  </si>
  <si>
    <t>Vlastník – název a IČO</t>
  </si>
  <si>
    <t>Vlastník infrastruktury vodovodů a kanalizací k jehož provozování má subjekt povolení v řádku II. 
IČO uvedeného subjektu.</t>
  </si>
  <si>
    <t>Uvádí se všichni vlastníci a spoluvlastníci infrastruktury v daném roce.</t>
  </si>
  <si>
    <t>Formulář A až G a rok</t>
  </si>
  <si>
    <r>
      <rPr>
        <sz val="11"/>
        <color rgb="FF000000"/>
        <rFont val="Segoe UI"/>
        <family val="2"/>
        <charset val="238"/>
      </rPr>
      <t>Formulář A – Výpočet odběratelské ceny pro vodné a ceny pro stočné roku XXXX (t). 
Formulář B – Výpočet ceny mezi provozovateli případně i mezi vlastníky provozně souvisejících vodovodů a kanalizací (pitné vody předané a odpadní vody převzaté se pro výpočet použije řádek H nebo I) pro vodné a ceny pro stočné roku XXXX (t).“. U Formuláře B se doplní IČO subjektu nebo subjektů, kterým je pitná voda za vypočtenou (kalkulovanou) cenu dodávána, po případě, od kterých je odpadní voda přebírána.</t>
    </r>
    <r>
      <rPr>
        <i/>
        <sz val="11"/>
        <color rgb="FF000000"/>
        <rFont val="Segoe UI"/>
        <family val="2"/>
        <charset val="238"/>
      </rPr>
      <t xml:space="preserve"> 
</t>
    </r>
    <r>
      <rPr>
        <sz val="11"/>
        <color rgb="FF000000"/>
        <rFont val="Segoe UI"/>
        <family val="2"/>
        <charset val="238"/>
      </rPr>
      <t>Formulář C – jednotkové náklady pro zdroj pitné vody roku XXXX (t)“ (pro výpočet se použije objem vody vyrobené).
Formulář D - jednotkové náklady pro dopravu pitné vody roku XXXX (t). 
Formulář E - jednotkové náklady dopravy odpadních vod roku XXXX (t). 
Formulář F - jednotkové náklady čištění odpadních vod roku XXXX (t). (pro výpočet se použije řádek G)
Formulář G – Výpočet odběratelské ceny pro vodné a ceny pro stočné roku XXXX (t)“ pro případy, kdy je voda dodaná/odvedená pro své vlastní zařízení, tj. příjemce je zároveň odběratelem.</t>
    </r>
  </si>
  <si>
    <t xml:space="preserve">Formuláře A až G se zpracovávají i v případě, že je voda dodávána resp. odváděna zdarma (s nulovou cenou). 
Pro výpočet cen pro vodné a cen pro stočné, zvláště pak výpočet ceny mezi provozovateli je žádoucí znát Dílčí jednotkové náklady zdrojů pitné vody, dopravy pitné vody, dopravy odpadních vod a čistíren odpadních vod. Tyto údaje, za zdroje pitné vody a čistírny odpadních vod jsou povinné pro vybrané údaje provozní evidence VÚPE. Jedná se o formuláře C, D, E, a F. Tyto se v rámci Porovnání nezasílají na Ministerstvo zemědělství, ale ukládají se a slouží provozovateli a kontrolním orgánům. Výsledky formulářů C a F (jednotkové náklady) se uvádí do VÚPE.
Formulář G slouží k výpočtu ceny vody dodané resp. odvedené související s jinou činností příjemce vodného a stočného. Jedná se o zásobování vodou respektive odvádění odpadních vod z např. u příjemců typu: pivovar, nemocnice, armádní zařízení apod. 
Poznámka: Formuláře se liší pouze v druhu v návaznosti na kalkulaci (výpočet) nákladů resp. ceny k vykazované jednotce, nikoliv ve formě zpracování. </t>
  </si>
  <si>
    <t>V případě dvou a více jednotlivých výpočtů cen a tím i formulářů u jednoho vlastníka nebo provozovatele bude příslušné písmeno formuláře indexováno pořadovým číslem příslušné ceny pro vodné a ceny pro stočné. Neindexovaná písmena formulářů pak budou součtovými formuláři. Vyplňuje se pořadové číslo jednotlivých výpočtů cen.</t>
  </si>
  <si>
    <t>IČPE související s cenou</t>
  </si>
  <si>
    <t>Identifikační číslo provozní evidence, která je zahrnuta nákladově do předmětného výpočtu ceny pro vodné a ceny pro stočné</t>
  </si>
  <si>
    <t>IČPE obsahují i IČME.
IČME = identifikační číslo majetkové evidence.</t>
  </si>
  <si>
    <t>Teoretická roční potřeba peněžních prostředků na obnovu vodovodů a kanalizací pro daný rok podle přílohy č. 18 vyhlášky č. 428/2001 Sb. – plán financování obnovy (jedná se o podíl reprodukční ceny infrastrukturního majetku podle vybraných údajů provozní evidence a teoretické doby životnosti). 
Týká se pouze infrastrukturního majetku ve vlastnictví příjemce vodného a stočného.</t>
  </si>
  <si>
    <t>V případě IČPE vstupujících do více kalkulací, je třeba související prostředky obnovy rozpočítat dle rozvrhové základny použité pro rozpočtení souvisejících nákladů.</t>
  </si>
  <si>
    <t xml:space="preserve">Prostředky potřebné a vymezené na obnovu infrastrukturního majetku „Plánem financování obnovy vodovodů a kanalizací“ z vodného a stočného (příloha č. 18, řádky č. 8 nebo 16), umožňující obnovu. 
Týká se pouze infrastrukturního majetku souvisejícího s kalkulovanou cenou ve vlastnictví příjemce vodného a stočného. </t>
  </si>
  <si>
    <t>Hodnota souvisejícího infrastrukturního majetku podle VÚME (mil. Kč)</t>
  </si>
  <si>
    <r>
      <rPr>
        <sz val="11"/>
        <color rgb="FF000000"/>
        <rFont val="Segoe UI"/>
        <family val="2"/>
        <charset val="238"/>
      </rPr>
      <t>Uvádí se hodnoty majetku v reprodukční pořizovací ceně podle VÚME součtem cen všech majetků vodovodů a kanalizací zahrnutých v daných VÚPE (viz řádek VI.) k 31. 12. kalendářního roku předcházející rok sestavení kalkulace, tzn. roku xxxx-2 (t-2) při zohlednění provedených změn v roce xxxx (t) nebo xxxx-1 (t-1).</t>
    </r>
    <r>
      <rPr>
        <sz val="10"/>
        <color rgb="FF000000"/>
        <rFont val="Segoe UI"/>
        <family val="2"/>
        <charset val="238"/>
      </rPr>
      <t xml:space="preserve"> </t>
    </r>
    <r>
      <rPr>
        <sz val="11"/>
        <color rgb="FF000000"/>
        <rFont val="Segoe UI"/>
        <family val="2"/>
        <charset val="238"/>
      </rPr>
      <t>Pro výpočet reprodukční pořizovací ceny se použije Metodický pokyn Ministerstva zemědělství pro orientační ukazatele výpočtu reprodukční ceny objektů do Vybraných údajů majetkové evidence vodovodů a kanalizací a pro Plány financování obnovy vodovodů a kanalizací.
V porovnání se ve sloupci Skutečnost použije hodnota k 31. 12. roku xxxx (t) a ve sloupci Kalkulace se použije hodnota z kalkulace ceny pro vodné/stočné.
V případě, že se IČPE týká více kalkulací cen, je nutné jeho hodnotu rozdělit podle stejné rozvrhové základny, jako se dělí související náklady spojené s využitím tohoto majetku.</t>
    </r>
  </si>
  <si>
    <t>Uvádí se u všech formulářů A, B a G, to znamená i indexovaných (v případě více cen odběratelských případně i více cen mezi provozovateli u jednoho provozovatele.  Slouží k rámcové kontrole stanovené výše prostředků na obnovu generovaných v ceně pro vodné a ceně pro stočné.</t>
  </si>
  <si>
    <t>Skupina  podpoložek - součet</t>
  </si>
  <si>
    <t>Náklad na odebrané množství podzemní vody pro zásobování pitnou vodou nebo platba za nákup povrchové vody pro úpravu na vodu pitnou.</t>
  </si>
  <si>
    <t>U podzemní vody se podle zákona č. 254/2001 Sb., o vodách, ve znění pozdějších předpisů jedná o poplatek za odebrané množství podzemní vody a u vody povrchové se jedná o cenu za odběr povrchové vody.</t>
  </si>
  <si>
    <t>- pitná voda převzatá / odpadní voda předaná k čištění</t>
  </si>
  <si>
    <t>Náklad u vody pitné (sl. 3) na nákup pitné vody od jiného provozovatele, nebo náklad u vody odpadní (sl. 4) na převzetí odpadních vod k jejich převodu a čištění jinými provozovateli.
Tyto náklady mohou vzniknout v rámci jednoho provozovatele mezi různými kalkulacemi.</t>
  </si>
  <si>
    <t xml:space="preserve">V případě dvousložkové ceny zahrnuje obě složky.
U formulářů podle přílohy č. 20 k této vyhlášce se uvedou v komentáři IČO subjektů, od kterých byla pitná voda převzata a u odpadní vody, kterým byla předána. </t>
  </si>
  <si>
    <t>Náklad na nákup chemikálií spotřebovaných při výrobě a dodávce pitné vody (sl. 3) a čištění odpadních vod (sl. 4).</t>
  </si>
  <si>
    <t>Chemikálie pro chemické laboratoře se zahrnují do řádku 5.3 – ostatní provozní náklady ve vlastní režii.</t>
  </si>
  <si>
    <t>Náklady na materiál spotřebovaný při výrobě. Dále se zde zahrnuje spotřeba vodoměrů s pořizovací cenou do 80 tis. Kč v závislosti na účetních pravidlech příslušné společnosti (jednorázový nebo postupný odpis).</t>
  </si>
  <si>
    <t>Nezahrnují se  náklady na materiál spotřebovaný při údržbě, opravách a „obnově“. Nezahrnuje se zde spotřeba ochranných osobních pomůcek. Ty se vykazují buď v  řádku 8. výrobní režie, nebo v rámci hodinových zúčtovacích sazeb při oceňování oprav infrastrukturního majetku - řádek 4.2 a 4.3.</t>
  </si>
  <si>
    <t xml:space="preserve">Náklady na elektrickou energii na objektech infrastrukturního majetku. </t>
  </si>
  <si>
    <t>Náklady na elektrickou energii v administrativních budovách se zahrnuje do správní režie řádek 9. U provozních středisek se náklady zahrnují do výrobní režie – řádek - 8.
Výnosy z prodeje elektrické energie získané na objektech infrastrukturního majetku (včetně například „zelených bonusů“) se zahrnují do ostatních výnosů – řádek 7.</t>
  </si>
  <si>
    <t xml:space="preserve">- ostatní energie </t>
  </si>
  <si>
    <t>Náklady na plyn, teplo, pohonné hmoty, (benzin, nafta).</t>
  </si>
  <si>
    <t>Náklady na plyn, teplo a pitnou vodu v administrativních budovách se zahrnuje do správní režie - řádek 9. U provozních středisek se náklady zahrnují do výrobní režie – řádek - 8.</t>
  </si>
  <si>
    <t>Osobní náklady</t>
  </si>
  <si>
    <t xml:space="preserve">Nákladem jsou veškeré mzdy včetně náhrady mezd a dále náklady vyplývající z dohod o pracovní činnosti nebo o provedení práce kromě nákladů zahrnutých do řádku 9.1. </t>
  </si>
  <si>
    <t>Do mezd se nezahrnují mzdy pracovníků provádějících opravy. V  případě užití tak zvaného druhotného okruhu se mzdy zahrnují přes hodinovou sazbu do řádku 4.2, 4.3 nebo 5.3 (obdoba externích služeb).</t>
  </si>
  <si>
    <t>Nákladem je pojistné na sociální zabezpečení a pojistné na veřejné zdravotní pojištění, dále ostatní náklady v souladu s platnými pravidly cenové regulace. To vše ve vazbě na řádek 3.1 mzdové náklady. U dílčích formulářů C, D, E, F se náklady uvedou v podílech.</t>
  </si>
  <si>
    <t>- odpisy infrastrukturního majetku</t>
  </si>
  <si>
    <t>Odpisy zde uvádí vlastníci infrastrukturního majetku vodovodů a kanalizací, pokud majetek nepronajali provozovateli. Především se jedná o obce a společnosti smíšené, to jsou vlastníci současně provozující vodovody a kanalizace. Provozní společnosti zde uvádějí odpisy v případě realizace technického (ekonomického) zhodnocení infrastrukturního majetku pronajímatele podle § 28 odst. 6 zákona č. 563/1991 Sb. Dále odpisy dispečinků, jsou-li majetkem vlastníka infrastruktury, uvádí se i odpisy dalšího technického majetku, např. odpisy přenosných čerpadel, IT techniky, mechanizace atd., pokud je přímo přiřaditelná k dané službě a vlastníkovi a není vykazována v rámci vnitropodnikových převodů.</t>
  </si>
  <si>
    <t>Neuvádí se zde odpisy provozního majetku – provozní a administrativní budovy ve vlastnictví provozovatele – ty se zahrnují do správní režie.
Nezahrnují se odpisy dopravních a mechanizačních prostředků.</t>
  </si>
  <si>
    <t>Náklady tvoří veškeré opravy s charakterem obnovy infrastrukturního majetku realizované ve vlastní režii i dodavatelsky v souladu se zákonem č. 563/1991 Sb. U oprav ve vlastní režii se jedná nejen o hodnotu vlastních prací, ale i náklady související s náklady na materiál, dopravu a stavební mechanizaci. 
Vykazuje se zde obnova infrastrukturního majetku, pokud se o ní neúčtuje jako o investici (tedy jako pořízení HIM, technické zhodnocení apod.)</t>
  </si>
  <si>
    <t>Jedná se o opravy, realizované v případě přerušení nebo omezení plynulého provozu, kterými se odstraňují účinky částečného fyzického opotřebení nebo poškození za účelem uvedení do předchozího nebo provozuschopného stavu, při nichž nedochází k prodloužení životnosti infrastrukturního majetku nebo jeho části. Jedná se o opravy, kterými dochází k udržení funkčního stavu v původní životnosti a nedochází k technickému a ekonomickému zhodnocení majetku, nemění způsob ani výše odpisu. Jedná se především o lokální opravy a opravy např. injektáží, záplatou apod. 
Dále se zde uvádějí náklady související s pravidelnou údržbou a opravy přípojek umístěných ve veřejném prostranství</t>
  </si>
  <si>
    <t>- pachtovné (nájemné) infrastrukturního majetku</t>
  </si>
  <si>
    <r>
      <rPr>
        <sz val="11"/>
        <color rgb="FF000000"/>
        <rFont val="Segoe UI"/>
        <family val="2"/>
        <charset val="238"/>
      </rPr>
      <t>Nákladem jsou finanční prostředky, které</t>
    </r>
    <r>
      <rPr>
        <i/>
        <sz val="11"/>
        <color rgb="FF000000"/>
        <rFont val="Segoe UI"/>
        <family val="2"/>
        <charset val="238"/>
      </rPr>
      <t xml:space="preserve"> </t>
    </r>
    <r>
      <rPr>
        <sz val="11"/>
        <color rgb="FF000000"/>
        <rFont val="Segoe UI"/>
        <family val="2"/>
        <charset val="238"/>
      </rPr>
      <t>věcně a časově souvisí s propachtováním / pronájmem vodovodu a kanalizace v příslušném období.</t>
    </r>
  </si>
  <si>
    <t>Tato hodnota se načítá z ř. 4.4. "Pachtovné/nájemné infrastrukturního majetku" z Tabulky č. 3.
Blíže viz tabulka č. 3. níže.</t>
  </si>
  <si>
    <t>Nákladem jsou platby jak za vypouštěné znečištění, tak za množství vypouštěných odpadních vod podle jiného právního předpisu.</t>
  </si>
  <si>
    <t>Jedná se o poplatek podle zákona č. 254/2001 Sb. za vypouštění odpadních vod do vod povrchových.</t>
  </si>
  <si>
    <t>Nákladem jsou ostatní náklady, neuvedené v předchozích řádcích charakteru externích nákladů. Může se jednat např. o likvidaci kalů externě, pojistné majetku, pojistné odpovědnosti, laboratorní služby externě, odečty a fakturace vodného a stočného externě, monitorování a čištění kanalizací externí, zahrnuje i pachtovné nebo nájemné provozního majetku, provozní náklady na GIS externě, údržbu a opravy přípojek ve veřejném prostranství externě, dopravu externě a smlouvy o dílo.</t>
  </si>
  <si>
    <t>- ostatní provozní náklady ve vlastní režii</t>
  </si>
  <si>
    <t>Nákladem jsou ostatní náklady neuvedené v předchozích řádcích, pokud mají charakter interních nákladů, včetně souvisejících osobních nákladů. Může se jednat např. o laboratorní služby interně, odečty a fakturace vodného a stočného interně, monitorování a čištění kanalizací interně, zahrnuje provozní náklady na GIS interně, údržbu včetně materiálu a opravy přípojek ve veřejném prostranství interně. Spotřeba vody k čištění potrubí. Likvidace kalu, je-li realizována ve vlastní režii.</t>
  </si>
  <si>
    <r>
      <rPr>
        <sz val="11"/>
        <color rgb="FF000000"/>
        <rFont val="Segoe UI"/>
        <family val="2"/>
        <charset val="238"/>
      </rPr>
      <t>Úroky z úvěrů hrazené po uvedení infrastrukturního majetku do užívání, úplaty spojené s účelovými úvěry</t>
    </r>
    <r>
      <rPr>
        <strike/>
        <sz val="11"/>
        <color rgb="FF000000"/>
        <rFont val="Segoe UI"/>
        <family val="2"/>
        <charset val="238"/>
      </rPr>
      <t>.</t>
    </r>
  </si>
  <si>
    <t>Nezahrnují se úplaty za přijaté a odeslané platby a úroky z provozních úvěrů - zahrnují se do správní režie.</t>
  </si>
  <si>
    <t>Výnosy za služby poskytované infrastrukturou, aniž by náklady byly vyčleněny. Např. za čištění dovezených odpadních vod - zpracování dovezeného kalu ze septiků, různé zpracování dovezeného kalu. Výnosy z prodeje elektrické energie získané na objektech infrastrukturního majetku (vč. např. „zelených bonusů“).</t>
  </si>
  <si>
    <t>Uvádí se v záporné hodnotě.</t>
  </si>
  <si>
    <t>Nákladem jsou odpisy GIS, vodoměrů s pořizovací cenou nad 80 tis. Kč a dále odpisy provozního majetku, opravy na budovách provozních středisek. Spotřeba energií a vody provozních středisek. Dále dopravní náklady a ostatní náklady spojené s provozními středisky, které mají charakter nepřímých nákladů a souvisejí s výrobními aktivitami.</t>
  </si>
  <si>
    <t xml:space="preserve">Opravy dopravních a stavebních prostředků mohou být vykazovány v rámci kilometrových nebo hodinových sazeb při opravách. 
Zahrnují se zde i opravy a odpisy dopravních a mechanizačních prostředků, pokud jsou ve vlastnictví vlastníka vodovodu nebo kanalizace vzhledem k jejich účelové vazbě ke konkrétnímu infrastrukturnímu majetku.
Daně a poplatky a jiná obdobná peněžitá plnění spojené s provozem a výrobou např. daň z nemovitých věcí. </t>
  </si>
  <si>
    <t xml:space="preserve">Náklady zahrnují osobní náklady ve smyslu položek 3.1 a 3.2 vedené ve správních činnostech. Dále zahrnují odpisy a opravy externí i vlastní na administrativních budovách ve vlastnictví provozovatele, spotřebu materiálů pro řízení a administrativní činnost, spotřebu el. energie, plynu, tepla a vody v administrativních budovách, nájemné z administrativních budov, náklady na spoje a výpočetní techniku, cestovné a dopravu k režijní činnosti, školení pracovníků vedených v režijních činnostech.
Náklady na správní režii se uvádějí v podílu, v jakém se zahrnují do kalkulací.  </t>
  </si>
  <si>
    <t>Podílová režie se použije také v případech, pokud organizace uplatňuje více kalkulací a pokud provádí činnosti nesouvisející s cenou pro vodné a cenou pro stočné (např. projekční a poradenská činnost včetně inženýrské činnosti při výstavbě, realizace stavebních zakázek, obchodní činnosti apod., pokud jde o externí zakázky nebo zakázky takového charakteru).
Daně a poplatky spojené s administrativní činností.</t>
  </si>
  <si>
    <t>Jedná se o mzdové náklady a osobní náklady další náklady související se mzdami managementu, administrativních pracovníků a účetních.</t>
  </si>
  <si>
    <t>Úplné vlastní náklady</t>
  </si>
  <si>
    <t>Jedná se o součet všech výše uvedených nákladových položek.</t>
  </si>
  <si>
    <t>Uvádí se pouze počet výrobních pracovníků vč. externích na 2 desetinná místa podle pracovního úvazku. Vychází se ze 40 hod. týdně na jednoho pracovníka.</t>
  </si>
  <si>
    <r>
      <rPr>
        <sz val="11"/>
        <color rgb="FF000000"/>
        <rFont val="Segoe UI"/>
        <family val="2"/>
        <charset val="238"/>
      </rPr>
      <t>Voda pitná fakturovaná v mil. m</t>
    </r>
    <r>
      <rPr>
        <vertAlign val="superscript"/>
        <sz val="11"/>
        <color rgb="FF000000"/>
        <rFont val="Segoe UI"/>
        <family val="2"/>
        <charset val="238"/>
      </rPr>
      <t>3</t>
    </r>
  </si>
  <si>
    <t>Při kalkulaci ceny pro vodné se ve sloupci 3. uvádí množství předpokládané na základě očekávaného množství vody pitné fakturované v předchozím kalendářním roce dosažené (zpravidla množství, které dle aktuální spotřeby bude dosaženo, neboť cena se kalkuluje před ukončením kalendářního roku) při zohlednění očekávaných změn v daném kalendářním roce.</t>
  </si>
  <si>
    <t>Za pitnou vodu fakturovanou se považuje množství vody dodané v daném roce, i když je fakturováno až v roce následujícím nebo není fakturováno vůbec.</t>
  </si>
  <si>
    <r>
      <rPr>
        <sz val="11"/>
        <color rgb="FF000000"/>
        <rFont val="Segoe UI"/>
        <family val="2"/>
        <charset val="238"/>
      </rPr>
      <t>- z toho domácnosti v mil. m</t>
    </r>
    <r>
      <rPr>
        <vertAlign val="superscript"/>
        <sz val="11"/>
        <color rgb="FF000000"/>
        <rFont val="Segoe UI"/>
        <family val="2"/>
        <charset val="238"/>
      </rPr>
      <t>3</t>
    </r>
  </si>
  <si>
    <t>Obdobně jako v řádku B, ale množství se týká pouze domácností.</t>
  </si>
  <si>
    <t>Údaj neslouží výpočtu (kalkulaci ceny).</t>
  </si>
  <si>
    <t>D</t>
  </si>
  <si>
    <r>
      <rPr>
        <sz val="11"/>
        <color rgb="FF000000"/>
        <rFont val="Segoe UI"/>
        <family val="2"/>
        <charset val="238"/>
      </rPr>
      <t>Voda odpadní odváděná fakturovaná v mil. m</t>
    </r>
    <r>
      <rPr>
        <vertAlign val="superscript"/>
        <sz val="11"/>
        <color rgb="FF000000"/>
        <rFont val="Segoe UI"/>
        <family val="2"/>
        <charset val="238"/>
      </rPr>
      <t>3</t>
    </r>
  </si>
  <si>
    <r>
      <rPr>
        <sz val="11"/>
        <color rgb="FF000000"/>
        <rFont val="Segoe UI"/>
        <family val="2"/>
        <charset val="238"/>
      </rPr>
      <t>Při kalkulaci ceny pro stočné se ve sloupci 4. uvádí množství předpokládané na základě očekávaného množství odpadní vody fakturované v předchozím kalendářním roce dosažené (zpravidla množství, které dle aktuální spotřeby bude dosaženo, neboť cena se kalkuluje před ukončením kalendářního roku)</t>
    </r>
    <r>
      <rPr>
        <sz val="12"/>
        <color rgb="FF000000"/>
        <rFont val="Segoe UI"/>
        <family val="2"/>
        <charset val="238"/>
      </rPr>
      <t xml:space="preserve"> </t>
    </r>
    <r>
      <rPr>
        <sz val="11"/>
        <color rgb="FF000000"/>
        <rFont val="Segoe UI"/>
        <family val="2"/>
        <charset val="238"/>
      </rPr>
      <t>při zohlednění očekávaných změn v daném kalendářním roce.</t>
    </r>
  </si>
  <si>
    <t>Za vodu odpadní fakturovanou se považuje množství vody odvedené v daném roce, i když je fakturováno až v roce následujícím nebo není fakturováno vůbec.</t>
  </si>
  <si>
    <t>Obdobně jako v řádku D, ale množství se týká pouze domácností.</t>
  </si>
  <si>
    <r>
      <rPr>
        <sz val="11"/>
        <color rgb="FF000000"/>
        <rFont val="Segoe UI"/>
        <family val="2"/>
        <charset val="238"/>
      </rPr>
      <t>Voda srážková fakturovaná v mil. m</t>
    </r>
    <r>
      <rPr>
        <vertAlign val="superscript"/>
        <sz val="11"/>
        <color rgb="FF000000"/>
        <rFont val="Segoe UI"/>
        <family val="2"/>
        <charset val="238"/>
      </rPr>
      <t>3</t>
    </r>
  </si>
  <si>
    <t>Veškerá fakturovaná srážková voda pro kalendářní rok. Za vodu fakturovanou se považuje množství vody odvedené v daném roce, i když je fakturováno až v roce následujícím.</t>
  </si>
  <si>
    <t>Vzhledem k tomu, že se jedná o výpočtové množství, lze tuto hodnotu uvádět ne jako předpoklad, ale jako skutečné množství fakturované.</t>
  </si>
  <si>
    <t>G</t>
  </si>
  <si>
    <r>
      <rPr>
        <sz val="11"/>
        <color rgb="FF000000"/>
        <rFont val="Segoe UI"/>
        <family val="2"/>
        <charset val="238"/>
      </rPr>
      <t>Voda odpadní čištěná v mil. m</t>
    </r>
    <r>
      <rPr>
        <vertAlign val="superscript"/>
        <sz val="11"/>
        <color rgb="FF000000"/>
        <rFont val="Segoe UI"/>
        <family val="2"/>
        <charset val="238"/>
      </rPr>
      <t>3</t>
    </r>
  </si>
  <si>
    <t xml:space="preserve">Jedná se o množství odtékající z čistírny odpadních vod do vod povrchových.
Při výpočtu ceny se jedná o množství předpokládaná. </t>
  </si>
  <si>
    <t>Údaj slouží kontrolním orgánům.</t>
  </si>
  <si>
    <t>H</t>
  </si>
  <si>
    <r>
      <rPr>
        <sz val="11"/>
        <color rgb="FF000000"/>
        <rFont val="Segoe UI"/>
        <family val="2"/>
        <charset val="238"/>
      </rPr>
      <t>Pitná nebo odpadní voda převzatá v mil. m</t>
    </r>
    <r>
      <rPr>
        <vertAlign val="superscript"/>
        <sz val="11"/>
        <color rgb="FF000000"/>
        <rFont val="Segoe UI"/>
        <family val="2"/>
        <charset val="238"/>
      </rPr>
      <t>3</t>
    </r>
  </si>
  <si>
    <t xml:space="preserve">Při výpočtu ceny se jedná o množství předpokládaná, ale s vysokou mírou přesnosti. </t>
  </si>
  <si>
    <t>Údaj slouží kontrolním orgánům.
V případě formuláře „A“ podle přílohy č. 20 k této vyhlášce se pro pitnou vodu převzatou uvedou v komentáři IČO subjektů, od kterých byla pitná voda převzatá.
V případě formuláře „B“ podle přílohy č. 20 k této vyhlášce se pro pitnou vodu převzatou uvedou v komentáři IČO subjektů, od kterých byla pitná voda převzatá.
V případě formuláře „B“ podle přílohy č. 20 k této vyhlášce se pro odpadní vodu převzatou uvedou v komentáři IČO subjektů, od kterých byla odpadní voda převzatá.</t>
  </si>
  <si>
    <t>I</t>
  </si>
  <si>
    <r>
      <rPr>
        <sz val="11"/>
        <color rgb="FF000000"/>
        <rFont val="Segoe UI"/>
        <family val="2"/>
        <charset val="238"/>
      </rPr>
      <t>Pitná nebo odpadní voda předaná v mil. m</t>
    </r>
    <r>
      <rPr>
        <vertAlign val="superscript"/>
        <sz val="11"/>
        <color rgb="FF000000"/>
        <rFont val="Segoe UI"/>
        <family val="2"/>
        <charset val="238"/>
      </rPr>
      <t>3</t>
    </r>
  </si>
  <si>
    <t>Při výpočtu ceny se jedná o množství předpokládaná, ale s vysokou mírou přesnosti.</t>
  </si>
  <si>
    <t>Údaj slouží kontrolním orgánům.
V případě formuláře „A“ podle přílohy č. 20 k této vyhlášce se pro odpadní vodu předanou uvedou v komentáři IČO subjektů, kterým byla odpadní voda předaná.
V případě formuláře „B“ podle přílohy č. 20 k této vyhlášce se pro pitnou vodu předanou uvedou v komentáři IČO subjektů, kterým byla pitná voda předána.
V případě formuláře „B“ podle přílohy č. 20 k této vyhlášce se pro odpadní vodu předanou uvedou v komentáři IČO subjektů, kterým byla odpadní voda předána.</t>
  </si>
  <si>
    <t>Tabulka č. 2 k příloze č. 1 výměru MF č. 01/VODA/2022</t>
  </si>
  <si>
    <t>JEDNOTKOVÉ NÁKLADY  </t>
  </si>
  <si>
    <t>ř. 10/B (resp. D+F)</t>
  </si>
  <si>
    <t>ř. 10/B nebo 
ř. 10/(D+F) nebo ř. 10 / H nebo ř. 10/ I</t>
  </si>
  <si>
    <t xml:space="preserve">Skupina  podpoložek - součet </t>
  </si>
  <si>
    <t>ř. 12.1 + ř. 12.2</t>
  </si>
  <si>
    <t>Vyrovnávací položka z roku  t-2 dle platných pravidel cenové regulace</t>
  </si>
  <si>
    <t>Hodnota může být pouze záporná. V případě kladné hodnoty se tato položka neuplatňuje. Tato hodnota je vypočtena dle pravidel cenové regulace platných v roce t-2.</t>
  </si>
  <si>
    <t>Finanční vypořádání rozdílu kalkulací prováděných podle metodiky OPŽP - finanční nástroje.</t>
  </si>
  <si>
    <t>Využívá se pouze pro projekty financované v rámci OPŽP.</t>
  </si>
  <si>
    <t>Hodnota může být kladná nebo záporná.</t>
  </si>
  <si>
    <t>ř. 10 + ř. 12</t>
  </si>
  <si>
    <t>V rámci výpočtu (kalkulace) cen pro vodné a stočné se v jednotlivých nákladových kalkulačních položkách uvádějí veškeré ekonomicky oprávněné náklady a přiměřený zisk podle cenových předpisů. Kalkulace ceny však musí být zpracována tak, aby výsledná (kalkulovaná) cena odpovídala ceně, která bude odběratelům skutečně fakturována (uplatňována). V případě, že je uplatňovaná cena nižší, uvede se částka, o kterou bude výsledná cena „dotována“ v záporné hodnotě.
Maximální výše zisku je upravena platnými pravidly cenové regulace (cenové rozhodnutí  -  výměr MF).</t>
  </si>
  <si>
    <t>V kalkulaci si příjemce stanoví výši zisku podle pravidel cenové regulace podle svých potřeb tak, aby výsledná cena odpovídala ceně uplatňované – viz ř. 20. 
V příloze 20, resp. ve Vyrovnávací kalkulaci je řádek 14. vypočten jako rozdíl součinu uplatněné ceny a fakturovaného množství a ř. 13 „ÚVN + vyrovnávací položky“.</t>
  </si>
  <si>
    <t>- podíl kalkul. zisku / ztráty z ÚVN   (orientační ukazatel v %)</t>
  </si>
  <si>
    <t>(ř. 14 / ř. 13) * 100</t>
  </si>
  <si>
    <t>- z ř. 14 prostředky na obnovu infrastrukturního majetku</t>
  </si>
  <si>
    <t xml:space="preserve">Prostředky potřebné a vymezené na obnovu infrastrukturního majetku „Plánem financování obnovy vodovodů a kanalizací“ (viz příloha č. 18 na řádcích 8 nebo 16), umožňující obnovu z vodného nebo stočného nad rámec nákladové položky č. 4.1 odpisy a položky 4.2 opravy infrastrukturního majetku obnovující. </t>
  </si>
  <si>
    <t xml:space="preserve">Ř. VII. 1 – 4.1 – 4.2 (minimální hodnota je 0). </t>
  </si>
  <si>
    <t>ř. 14 – ř. 16</t>
  </si>
  <si>
    <t xml:space="preserve">Slouží k tvorbě prostředků na rozvoj infrastrukturního a provozního majetku, k úhradě ekonomicky neoprávněných nákladů a jako odměna vlastníků příjemce, pro příděly do fondů tvořených ze zisku. </t>
  </si>
  <si>
    <r>
      <rPr>
        <sz val="11"/>
        <color rgb="FF000000"/>
        <rFont val="Segoe UI"/>
        <family val="2"/>
        <charset val="238"/>
      </rPr>
      <t>Celkem ÚVN + vyrovnávací položky</t>
    </r>
    <r>
      <rPr>
        <sz val="12"/>
        <color rgb="FF000000"/>
        <rFont val="Segoe UI"/>
        <family val="2"/>
        <charset val="238"/>
      </rPr>
      <t xml:space="preserve"> </t>
    </r>
    <r>
      <rPr>
        <sz val="11"/>
        <color rgb="FF000000"/>
        <rFont val="Segoe UI"/>
        <family val="2"/>
        <charset val="238"/>
      </rPr>
      <t>+ kalkulační zisk/ztráta</t>
    </r>
  </si>
  <si>
    <t xml:space="preserve">Jedná se o kalkulované, popřípadě skutečné – celkové vodné nebo stočné. </t>
  </si>
  <si>
    <t>ř. 13 + ř. 14</t>
  </si>
  <si>
    <t xml:space="preserve">Voda fakturovaná pitná, odpadní + srážková </t>
  </si>
  <si>
    <t>ř. B nebo
D + F nebo *</t>
  </si>
  <si>
    <t>ř. B, nebo D + F nebo H nebo I</t>
  </si>
  <si>
    <t>ř. 18 / ř. 19</t>
  </si>
  <si>
    <t>Uplatňovaná cena dle přílohy 19 ve znění aktualizací musí odpovídat uplatňované ceně v příloze 20.
Jedná se o cenu, která byla odběratelům skutečně fakturovaná (při zohlednění oprav podle cenových předpisů). V případě změny ceny např. poskytnutí slevy je nutné zpracovat aktualizaci kalkulace ceny v souladu s pravidly věcného usměrňování cen.</t>
  </si>
  <si>
    <t>ř. 20 + DPH</t>
  </si>
  <si>
    <t>Jedná se o uplatňovanou cenu včetně DPH dle daňových předpisů.
Neplátce DPH uvede cenu bez DPH.</t>
  </si>
  <si>
    <t xml:space="preserve">Když (4.1 + 4.2)&lt; než VII. pak (ř. 10 - 4.1 - 4.2 – ř. 4.4 + VII. +4.4.7) / ř. 19; jinak (ř. 10- 4.4 +4.4.7)/ ř. 19 </t>
  </si>
  <si>
    <t xml:space="preserve">Plně obnovující cena je cena, která při daném objemu fakturované vody pokrývá veškeré související ekonomicky oprávněné náklady a roční výši prostředků na obnovu. </t>
  </si>
  <si>
    <t>Sloupec skut. - ř. 13 + Y - ř.20 * ř.19 - uvádí se pouze vyjde-li menší 0.</t>
  </si>
  <si>
    <t>Uvede se uplatněná výše přiměřeného zisku příjemce (prodávajícího) podle pravidel cenové regulace.</t>
  </si>
  <si>
    <t>*Pro formulář B se použije řádek H nebo I, pro formulář C se použije objem vody vyrobené, pro formulář F se použije řádek G.</t>
  </si>
  <si>
    <t>Tabulka č. 3 k příloze č. 1 výměru MF č. 01/VODA/2022</t>
  </si>
  <si>
    <t>Pachtovné (nájemné) infrastrukturního majetku</t>
  </si>
  <si>
    <t>Celková výše pachtovného (nájemného) infrastrukturního majetku očekávaného, respektive skutečně fakturovaného vlastníkem infrastrukturního majetku za příslušný kalendářní rok (popřípadě jeho část), se kterým věcně i časově souvisí. Tato hodnota musí být stejná jako hodnota ř. 4.4 v tabulce č. 1.</t>
  </si>
  <si>
    <t>Vyplňuje pouze provozovatel, který si pronajímá infrastrukturní majetek.
V případě, že se pachtovné (nájemné) jednoho vlastníka týká více kalkulací / Porovnání, zpracovatel rozpočítá jeho celkovou výši i jednotlivé náklady a zisk / ztrátu/ prostředky obnovy podle rozvrhové základny použité pro rozpočtení nákladů v tabulce č. 1.
V případě, že vlastník nefakturuje pachtovné (nájemné), tzn., ř. 4.4 = 0, případně je údaj uveden v záporné hodnotě; je nutné, aby zaslal zpracovateli kalkulace / porovnání náklady, a informace o roční výši prostředků obnovy na související VIM (viz řádky: 4.4.1, 4.4.2, 4.4.3, 4.4.4).</t>
  </si>
  <si>
    <t>- odpisy propachtovaného (pronajatého) majetku infrastrukturního majetku</t>
  </si>
  <si>
    <t>Souhrn účetních odpisů propachtovaného (pronajatého) infrastrukturního majetku vlastníka.</t>
  </si>
  <si>
    <t>- opravy infrastrukturního majetku obnovující, které hradí vlastník propachtovaného (pronajatého) infrastrukturního majetku</t>
  </si>
  <si>
    <t>Celková výše nákladů na opravy s charakterem obnovy propachtovaného (pronajatého) majetku hrazená jeho vlastníkem.</t>
  </si>
  <si>
    <t>Obdoba položky 4.2 v tabulce č. 1</t>
  </si>
  <si>
    <t>- opravy infrastrukturního majetku ostatní, které hradí vlastník propachtovaného (pronajatého) infrastrukturního majetku</t>
  </si>
  <si>
    <t>Celková výše nákladů na opravy ostatní a údržbu propachtovaného (pronajatého) majetku hrazená jeho vlastníkem.</t>
  </si>
  <si>
    <t>Obdoba položky 4.3 v tabulce č. 1</t>
  </si>
  <si>
    <t>- ostatní nákladové položky zahrnuté v pachtovném (nájemném) nad rámec položek č. 4.4.1, 4.4.2., 4.4.3</t>
  </si>
  <si>
    <t>Ostatní skutečné náklady vlastníka spojené s propachtovaným (pronajatým) majetkem. Jedná se zejména o správní režii vlastníka související s propachtovaným (pronajatým) majetkem nebo např. úroky z úvěrů čerpaných na realizaci plánu obnovy infrastrukturního majetku nebo úroky z úvěrů čerpaných na pořízení majetku.</t>
  </si>
  <si>
    <t>- zisk / ztráta</t>
  </si>
  <si>
    <t>Jedná se o přiměřený zisk nebo ztrátu vlastníka z pachtovného (nájemného), kterou má k rozdělení. Záporný rozdíl (ztráta) upozorňuje na dotování pachtovného (nájemného).</t>
  </si>
  <si>
    <t>ř. 4.4.5 = ř. 4.4. - ř. 4.4.1 - ř. 4.4.2 - ř. 4.4.3 - ř. 4.4.4
V případě kladného zisku tato hodnota podléhá maximální výši dle bodu (5) výměru MF - viz ř.14 v Tabulce č. 2 v Příloze č. 2, resp. v Příloze č. 4 k výměru MF č. 01/VODA/2022.</t>
  </si>
  <si>
    <t>- z ř. 4.4.5 prostředky na obnovu propachtovaného (pronajatého) ze zisku</t>
  </si>
  <si>
    <t>Finanční prostředky zahrnuté do pachtovného (nájemného) podle plánu financování obnovy, ponížené o odpisy propachtovaného (pronajatého) infrastrukturního majetku a opravy z charakterem obnovy tohoto majetku. V případě nulového zisku nebo ztráty uvedené na řádku 4.4.5 musí zde být vyplněna nula!</t>
  </si>
  <si>
    <t>Jedná se o část účetního zisku plynoucího z pachtovného nebo nájemného (v případě nepodnikající fyzické osoby se jedná o tržby z nájemného snížené o související náklady), která je určena na obnovu infrastrukturního majetku.</t>
  </si>
  <si>
    <t>Plně obnovující pachtovné (nájemné)
Když (4.4.1 + 4.4.2)&lt; než 4.4.8 pak (ř. 4.4.3 + 4.4.4 + 4.4.8) jinak (4.4.1 + 4.4.2 + 4.4.3 +4.4.4)</t>
  </si>
  <si>
    <t xml:space="preserve">Jedná se o teoretickou výši nájemného, která pokrývá veškeré související náklady a celkovou roční výši prostředků obnovy na propachtovaný (pronajatý) infrastrukturní majetek. </t>
  </si>
  <si>
    <t xml:space="preserve">V případě, že součet 4.4.1 + 4.4.2 je vyšší než 4.4.8, použije se pro výpočet plně obnovujícího pachtovného (nájemného) součet všech nákladových položek. </t>
  </si>
  <si>
    <t xml:space="preserve">Prostředky obnovy propachtovaného (pronajatého) majetku na rok xxxx (t) (mil. Kč) podle PFO jeho vlastníka </t>
  </si>
  <si>
    <t xml:space="preserve">Roční potřeba peněžních prostředků na obnovu vodovodů a kanalizací propachtovaného (pronajatého) infrastrukturního majetku vlastníky pro daný rok podle přílohy č. 18 – plán financování obnovy. </t>
  </si>
  <si>
    <t>Jedná se o podíl reprodukční ceny infrastrukturního majetku a stanovené doby životnosti.</t>
  </si>
  <si>
    <t>Z toho: Prostředky na obnovu z pachtovného (nájemného) na rok xxxx (t)</t>
  </si>
  <si>
    <t>Prostředky potřebné a vymezené na obnovu propachtovaného (pronajatého) infrastrukturního majetku „Plánem financování obnovy vodovodů a kanalizací“ z vodného a stočného (příloha č. 18, řádky č. 8 resp. 16), umožňující obnovu.</t>
  </si>
  <si>
    <t>Tabulka č. 4 k příloze č. 1 výměru MF č. 01/VODA/2022</t>
  </si>
  <si>
    <t xml:space="preserve">Jedná se o část součtu ÚVN + vyrovnávací položky + kalkulační zisk/ztráta </t>
  </si>
  <si>
    <t>z ř. 18</t>
  </si>
  <si>
    <t>- podíl z celkových ÚVN včetně vyrovnávacích položek a kalkulačního zisku/ztráty</t>
  </si>
  <si>
    <t>V % vyjádřený podíl pevné složky na součtu celkových ÚVN včetně vyrovnávacích položek a kalkulačního zisku/ztráty.</t>
  </si>
  <si>
    <t>(ř. 23/ř. 14) * 100</t>
  </si>
  <si>
    <t>Jedná se o rozdíl celkových ÚVN + vyrovnávací položky + kalkulační zisk/ztráta a pevné složky (ř. 23).</t>
  </si>
  <si>
    <t>ř. 18 - ř. 23</t>
  </si>
  <si>
    <t xml:space="preserve">Výše celkových ÚVN + vyrovnávacích položek obsažených v pohyblivé složce. </t>
  </si>
  <si>
    <t>ř. 13 * (1-(ř. 23a/100))</t>
  </si>
  <si>
    <t xml:space="preserve">Výše kalkulačního zisku/ ztráty obsažená v pohyblivé složce. </t>
  </si>
  <si>
    <t>ř. 24 - ř. 24a</t>
  </si>
  <si>
    <t xml:space="preserve"> UPLATŇOVANÁ CENA pohyblivé složky</t>
  </si>
  <si>
    <r>
      <rPr>
        <sz val="11"/>
        <color rgb="FF000000"/>
        <rFont val="Segoe UI"/>
        <family val="2"/>
        <charset val="238"/>
      </rPr>
      <t>Uplatňovaná cena pohyblivé složky přepočtená na m</t>
    </r>
    <r>
      <rPr>
        <vertAlign val="superscript"/>
        <sz val="11"/>
        <color rgb="FF000000"/>
        <rFont val="Segoe UI"/>
        <family val="2"/>
        <charset val="238"/>
      </rPr>
      <t>3</t>
    </r>
    <r>
      <rPr>
        <sz val="11"/>
        <color rgb="FF000000"/>
        <rFont val="Segoe UI"/>
        <family val="2"/>
        <charset val="238"/>
      </rPr>
      <t>.</t>
    </r>
  </si>
  <si>
    <t>ř. 24/ř. 19</t>
  </si>
  <si>
    <t xml:space="preserve"> UPLATŇOVANÁ CENA pohyblivé složky + DPH</t>
  </si>
  <si>
    <r>
      <rPr>
        <sz val="11"/>
        <color rgb="FF000000"/>
        <rFont val="Segoe UI"/>
        <family val="2"/>
        <charset val="238"/>
      </rPr>
      <t>Uplatňovaná cena pohyblivé složky včetně DPH přepočtená na m</t>
    </r>
    <r>
      <rPr>
        <vertAlign val="superscript"/>
        <sz val="11"/>
        <color rgb="FF000000"/>
        <rFont val="Segoe UI"/>
        <family val="2"/>
        <charset val="238"/>
      </rPr>
      <t>3</t>
    </r>
    <r>
      <rPr>
        <sz val="11"/>
        <color rgb="FF000000"/>
        <rFont val="Segoe UI"/>
        <family val="2"/>
        <charset val="238"/>
      </rPr>
      <t>.</t>
    </r>
  </si>
  <si>
    <t>ř. 25 + DPH
Neplátce DPH uvede cenu bez DPH.</t>
  </si>
  <si>
    <t>Technické parametry pevné složky podle § 33 odst. 1 této vyhlášky (a, b, c) a výše nejnižší a nejvyšší platby za pevnou složku v Kč za rok a přípojku</t>
  </si>
  <si>
    <t>Tabulka č. 1 Přílohy č. 2 k výměru MF č. 01/VODA/2022</t>
  </si>
  <si>
    <t xml:space="preserve">Poznámka </t>
  </si>
  <si>
    <t>Reprodukční hodnota infrastrukturního majetku, kterou provozovatel přiřadil ke konkrétní kalkulaci (IM)</t>
  </si>
  <si>
    <t>Reprodukční hodnota infrastrukturního majetku, kterou provozovatel přiřadil ke konkrétní kalkulaci, kde reprodukční hodnota infrastrukturního majetku vychází z hodnoty majetku k 31. prosinci roku t-2 při zohlednění provedených změn hodnoty infrastrukturního majetku, kde rok t je rok uplatňování ceny.</t>
  </si>
  <si>
    <t>Reprodukční hodnota infrastrukturního majetku je vlastníkem nebo provozovatelem odůvodněně rozdělena mezi jednotlivé kalkulace, popř. nevyužita pro žádnou kalkulaci. 
V případě, že je majetek nezbytný pro více kalkulací, vlastník nebo provozovatel přiměřeně rozdělí jeho hodnotu mezi tyto kalkulace. Způsob rozdělení reprodukční hodnoty infrastrukturního majetku je shodný pro všechny kalkulace prodávajícího. Stejný způsob je využíván také pro rozdělení ekonomicky oprávněných nákladů bezprostředně souvisejících s tímto infrastrukturním majetkem.</t>
  </si>
  <si>
    <r>
      <rPr>
        <sz val="11"/>
        <color rgb="FF000000"/>
        <rFont val="Segoe UI"/>
        <family val="2"/>
        <charset val="238"/>
      </rPr>
      <t>Míra návratnosti (M</t>
    </r>
    <r>
      <rPr>
        <vertAlign val="subscript"/>
        <sz val="11"/>
        <color rgb="FF000000"/>
        <rFont val="Segoe UI"/>
        <family val="2"/>
        <charset val="238"/>
      </rPr>
      <t>p</t>
    </r>
    <r>
      <rPr>
        <sz val="11"/>
        <color rgb="FF000000"/>
        <rFont val="Segoe UI"/>
        <family val="2"/>
        <charset val="238"/>
      </rPr>
      <t>)</t>
    </r>
  </si>
  <si>
    <t>Maximální míra návratnosti kapitálu pro provozovatele je ve výši 0,49 %.</t>
  </si>
  <si>
    <r>
      <rPr>
        <sz val="11"/>
        <color rgb="FF000000"/>
        <rFont val="Segoe UI"/>
        <family val="2"/>
        <charset val="238"/>
      </rPr>
      <t>Zisk (Z</t>
    </r>
    <r>
      <rPr>
        <vertAlign val="subscript"/>
        <sz val="11"/>
        <color rgb="FF000000"/>
        <rFont val="Segoe UI"/>
        <family val="2"/>
        <charset val="238"/>
      </rPr>
      <t>NKP</t>
    </r>
    <r>
      <rPr>
        <sz val="11"/>
        <color rgb="FF000000"/>
        <rFont val="Segoe UI"/>
        <family val="2"/>
        <charset val="238"/>
      </rPr>
      <t>) zajišťující návratnost kapitálu provozovatele</t>
    </r>
  </si>
  <si>
    <t>Vypočtená výše přiměřeného zisku ZNKP v plánové kalkulaci zajišťující návratnost kapitálu provozovatele dle bodu (5) písm. a) 6. odstavce tohoto výměru.</t>
  </si>
  <si>
    <t>ř. 1.2 = ř. 1 * ř. 1.1</t>
  </si>
  <si>
    <t xml:space="preserve">Reprodukční hodnota infrastrukturního majetku, kterou vlastník přiřadil ke konkrétní kalkulaci (IM) </t>
  </si>
  <si>
    <t>Reprodukční hodnota infrastrukturního majetku, kterou vlastník přiřadil ke konkrétní kalkulaci, kde reprodukční hodnota infrastrukturního majetku vychází z hodnoty majetku k 31. prosinci roku t-2 při zohlednění provedených změn hodnoty infra-strukturního majetku, kde rok t je rok uplatňování ceny.</t>
  </si>
  <si>
    <t>Reprodukční hodnota infrastrukturního majetku je vlastníkem nebo provozovatelem odůvodněně rozdělena mezi jednotlivé kalkulace, popř. nevyužita pro žádnou kalkulaci. 
V případě, že je majetek nezbytný pro více kalkulací, vlastník nebo provozovatel přiměřeně rozdělí jeho hodnotu mezi tyto kalkulace. Způsob rozdělení reprodukční hodnoty infrastrukturního majetku je shodný pro všechny kalkulace prodávajícího. Stejný způsob je využíván také pro rozdělení ekonomicky oprávněných nákladů bezprostředně souvisejících 
s tímto infrastrukturním majetkem.</t>
  </si>
  <si>
    <r>
      <rPr>
        <sz val="11"/>
        <color rgb="FF000000"/>
        <rFont val="Segoe UI"/>
        <family val="2"/>
        <charset val="238"/>
      </rPr>
      <t>Míra návratnosti (M</t>
    </r>
    <r>
      <rPr>
        <vertAlign val="subscript"/>
        <sz val="11"/>
        <color rgb="FF000000"/>
        <rFont val="Segoe UI"/>
        <family val="2"/>
        <charset val="238"/>
      </rPr>
      <t>v</t>
    </r>
    <r>
      <rPr>
        <sz val="11"/>
        <color rgb="FF000000"/>
        <rFont val="Segoe UI"/>
        <family val="2"/>
        <charset val="238"/>
      </rPr>
      <t>)</t>
    </r>
  </si>
  <si>
    <t>Maximální míra návratnosti kapitálu pro vlastníka je ve výši 0,92 %.</t>
  </si>
  <si>
    <r>
      <rPr>
        <sz val="11"/>
        <color rgb="FF000000"/>
        <rFont val="Segoe UI"/>
        <family val="2"/>
        <charset val="238"/>
      </rPr>
      <t>Zisk zajišťující návratnost kapitálu vlastníka (Z</t>
    </r>
    <r>
      <rPr>
        <vertAlign val="subscript"/>
        <sz val="11"/>
        <color rgb="FF000000"/>
        <rFont val="Segoe UI"/>
        <family val="2"/>
        <charset val="238"/>
      </rPr>
      <t>NKV</t>
    </r>
    <r>
      <rPr>
        <sz val="11"/>
        <color rgb="FF000000"/>
        <rFont val="Segoe UI"/>
        <family val="2"/>
        <charset val="238"/>
      </rPr>
      <t>)</t>
    </r>
  </si>
  <si>
    <t>Vypočtená výše přiměřeného zisku ZNKV v plánové kalkulaci zajišťující návratnost kapitálu vlastníka dle bodu (5) písm. a) 5. odstavce tohoto výměru.</t>
  </si>
  <si>
    <t>ř. 2.2 = ř. 2 * ř. 2.1</t>
  </si>
  <si>
    <t>Částka, o kterou může být zisk navýšen a která bude využita a skutečně vyčerpána podle plánu financování obnovy a která není v kalkulaci uplatněna jiným způsobem v souladu s bodem (5) písm. a) 8. odstavce tohoto výměru.
Peněžní prostředky podle tohoto odstavce se evidují prokazatelným způsobem a nelze je využít pro financování jakýchkoli jiných aktivit subjektu.
Deponují se na samostatně vedeném účtu, zřízeném u peněžního ústavu a jejich čerpání přímo souvisí s činnostmi podle plnění plánu financování obnovy, charakterizovanými jako rekonstrukce či modernizace v souladu s právním předpisem upravujícím daň z příjmu.</t>
  </si>
  <si>
    <t>Hodnota zohlednění nákupu společnosti vyjadřuje rozdíl mezi prokazatelně vynaloženými prostředky na nákup společnosti a výší vlastního kapitálu společnosti v čase nákupu podle bodu (5) písm. a) 9. odstavce tohoto výměru.
Tento rozdíl musí být upraven na hodnotu, která dosud nebyla pokryta již realizovanými výnosy z tohoto majetku.
Tento rozdíl mohl vzniknout pouze při nákupu realizovaném před datem 1. ledna 2013. Hodnota zohlednění nákupu společnosti musí být stanovena znaleckým posudkem.</t>
  </si>
  <si>
    <t>Míra návratnosti zohlednění nákupu společnosti dosahuje 7 %.</t>
  </si>
  <si>
    <t>Částka odpovídající možnému navýšení zisku při zohlednění nákupu společnosti – 7 % z hodnoty zohlednění nákupu společnosti, která vyjadřuje rozdíl mezi prokazatelně vynaloženými prostředky na nákup společnosti a výší vlastního kapitálu společnosti v čase nákupu.
Tento rozdíl musí být upraven na hodnotu, která dosud nebyla pokryta již realizovanými výnosy z tohoto majetku.
Tento rozdíl mohl vzniknout pouze při nákupu realizovaném před datem 1. ledna 2013. Hodnota zohlednění nákupu společnosti musí být stanovena znaleckým posudkem.</t>
  </si>
  <si>
    <t>Celkový zisk zajišťující návratnost kapitálu podle bodu (5) písm. a) tohoto výměru</t>
  </si>
  <si>
    <t>Zisk celkem zajišťující návratnost kapitálu podle bodu (5) písm. a) tohoto výměru odpovídá součtu přiměřeného zisku zajišťujícího návratnost kapitálu provozovatele v ř. 1.2, vlastníka v ř. 2.2 a který je navýšen případně o částku dle plánu financování obnovy uvedenou v ř. 3 (tato částka bude využita a skutečně vyčerpána podle plánu financování obnovy a která není v kalkulaci uplatněna jiným způsobem podle bodu (5) písm. a) 8. odstavce tohoto výměru) a o částku uvedenou v ř. 4.2 (tato částka odpovídá 7 % z hodnoty zohlednění nákupu společnosti, která vyjadřuje rozdíl mezi prokazatelně vynaloženými prostředky na nákup společnosti a výší vlastního kapitálu společnosti v čase nákupu).</t>
  </si>
  <si>
    <r>
      <rPr>
        <sz val="11"/>
        <color rgb="FF000000"/>
        <rFont val="Segoe UI"/>
        <family val="2"/>
        <charset val="238"/>
      </rPr>
      <t>Hodnota přiměřeného zisku na 1 m</t>
    </r>
    <r>
      <rPr>
        <vertAlign val="superscript"/>
        <sz val="11"/>
        <color rgb="FF000000"/>
        <rFont val="Segoe UI"/>
        <family val="2"/>
        <charset val="238"/>
      </rPr>
      <t>3</t>
    </r>
    <r>
      <rPr>
        <sz val="11"/>
        <color rgb="FF000000"/>
        <rFont val="Segoe UI"/>
        <family val="2"/>
        <charset val="238"/>
      </rPr>
      <t xml:space="preserve"> (PZ</t>
    </r>
    <r>
      <rPr>
        <vertAlign val="subscript"/>
        <sz val="11"/>
        <color rgb="FF000000"/>
        <rFont val="Segoe UI"/>
        <family val="2"/>
        <charset val="238"/>
      </rPr>
      <t>t-1</t>
    </r>
    <r>
      <rPr>
        <sz val="11"/>
        <color rgb="FF000000"/>
        <rFont val="Segoe UI"/>
        <family val="2"/>
        <charset val="238"/>
      </rPr>
      <t>) pro rok xxxx-1 (rok t-1) v první plánové kalkulaci</t>
    </r>
  </si>
  <si>
    <r>
      <rPr>
        <sz val="11"/>
        <color rgb="FF000000"/>
        <rFont val="Segoe UI"/>
        <family val="2"/>
        <charset val="238"/>
      </rPr>
      <t>Hodnota přiměřeného zisku na 1 m</t>
    </r>
    <r>
      <rPr>
        <vertAlign val="superscript"/>
        <sz val="11"/>
        <color rgb="FF000000"/>
        <rFont val="Segoe UI"/>
        <family val="2"/>
        <charset val="238"/>
      </rPr>
      <t xml:space="preserve">3 </t>
    </r>
    <r>
      <rPr>
        <sz val="11"/>
        <color rgb="FF000000"/>
        <rFont val="Segoe UI"/>
        <family val="2"/>
        <charset val="238"/>
      </rPr>
      <t>(PZ</t>
    </r>
    <r>
      <rPr>
        <vertAlign val="subscript"/>
        <sz val="11"/>
        <color rgb="FF000000"/>
        <rFont val="Segoe UI"/>
        <family val="2"/>
        <charset val="238"/>
      </rPr>
      <t>t-1</t>
    </r>
    <r>
      <rPr>
        <sz val="11"/>
        <color rgb="FF000000"/>
        <rFont val="Segoe UI"/>
        <family val="2"/>
        <charset val="238"/>
      </rPr>
      <t>) pro rok xxxx-1 (rok t-1) v první plánové kalkulaci.</t>
    </r>
  </si>
  <si>
    <r>
      <rPr>
        <sz val="11"/>
        <color rgb="FF000000"/>
        <rFont val="Segoe UI"/>
        <family val="2"/>
        <charset val="238"/>
      </rPr>
      <t>Míra meziročního nárůstu zisku na 1 m</t>
    </r>
    <r>
      <rPr>
        <vertAlign val="superscript"/>
        <sz val="11"/>
        <color rgb="FF000000"/>
        <rFont val="Segoe UI"/>
        <family val="2"/>
        <charset val="238"/>
      </rPr>
      <t>3</t>
    </r>
  </si>
  <si>
    <t>Index meziročního nárůstu zisku na 1 m3 je maximální možný meziroční nárůst zisku a odpovídá vztahu
PZt / PZt-1 ≤ 1,07,
kde
t-1 je rok přecházející roku t, pro který nebo za který se zpracovává kalkulace,
PZt je hodnota přiměřeného zisku na 1 m3 v roce t dle plánové kalkulace,
PZt-1 je hodnota přiměřeného zisku na 1 m3 v první plánové kalkulaci pro rok t-1 dle plánové kalkulace.</t>
  </si>
  <si>
    <t xml:space="preserve">Meziroční nárůst zisku se do výpočtu přiměřečného zisku zahrnuje pouze, když dosahuje kladných hodnot. 
</t>
  </si>
  <si>
    <t>Hodnota zisku s uplatněním limitu meziročního nárůstu přiměřeného zisku podle bodu (5) písm. b) tohoto výměru</t>
  </si>
  <si>
    <r>
      <rPr>
        <sz val="11"/>
        <color rgb="FF000000"/>
        <rFont val="Segoe UI"/>
        <family val="2"/>
        <charset val="238"/>
      </rPr>
      <t>Hodnota zisku s uplatněním limitu meziročního nárůstu přiměřeného zisku podle bodu (5) písm. b) tohoto výměru je součinem hodnoty přiměřeného zisku na 1 m</t>
    </r>
    <r>
      <rPr>
        <vertAlign val="superscript"/>
        <sz val="11"/>
        <color rgb="FF000000"/>
        <rFont val="Segoe UI"/>
        <family val="2"/>
        <charset val="238"/>
      </rPr>
      <t>3</t>
    </r>
    <r>
      <rPr>
        <sz val="11"/>
        <color rgb="FF000000"/>
        <rFont val="Segoe UI"/>
        <family val="2"/>
        <charset val="238"/>
      </rPr>
      <t xml:space="preserve"> (PZ</t>
    </r>
    <r>
      <rPr>
        <vertAlign val="subscript"/>
        <sz val="11"/>
        <color rgb="FF000000"/>
        <rFont val="Segoe UI"/>
        <family val="2"/>
        <charset val="238"/>
      </rPr>
      <t>t-1</t>
    </r>
    <r>
      <rPr>
        <sz val="11"/>
        <color rgb="FF000000"/>
        <rFont val="Segoe UI"/>
        <family val="2"/>
        <charset val="238"/>
      </rPr>
      <t>) pro rok xxxx-1 (rok t-1) v první plánové kalkulaci, indexu 1,07 a objemu vody fakturované pitné, odpadní + srážkové, která je uvedena v ř. 19 přílohy č. 19 vyhlášky č. 428/2001 Sb. platná od 30. června 2021 (dále jen „vyhláška č. 428/2001 Sb.“) ve znění účinném od 1. července 2022.</t>
    </r>
  </si>
  <si>
    <t xml:space="preserve">ř. 6.2 = ř. 6 * ř. 6.1 * ř. 19 z Tabulky č. 2 přílohy č. 1 k výměru (tj. dle přílohy č. 19 vyhlášky č. 428/2001 Sb. ve znění platném od 30. června 2021 a účinném od 1. července 2022.)
Meziroční nárůst zisku se do výpočtu přiměřečného zisku zahrnuje pouze, když dosahuje kladných hodnot. 
Pro záporné hodnoty se tento ukazatel nepočítá. </t>
  </si>
  <si>
    <t>Přiměřený zisk podle bodu (5) tohoto výměru</t>
  </si>
  <si>
    <t>Přiměřený zisk podle bodu (5) 2. odstavce tohoto výměru.
Tato hodnota odpovídá přiměřenému zisku zajišťující návratnosti kapitálu podle bodu (5) písm. a) tohoto výměru a zároveň nepřekračuje meziroční nárůst hodnoty zisku podle bodu (5) písm. b) tohoto výměru.</t>
  </si>
  <si>
    <t>ř. 7 = Min (ř. 5, ř. 6.2)
V případě, že meziroční nárůst zisku v ř. 6.2 nebylo možno vypočítat nebo dosahuje záporných hodnot, pak se přiměřený zisk dle bodu (5) tohoto výměru v ř. 7 počítá pouze z ř. 5.</t>
  </si>
  <si>
    <t xml:space="preserve">8. </t>
  </si>
  <si>
    <t>Výše kalkulačního zisku či ztráty, která byla promítnuta do kalkulace pro rok xxxx (t).</t>
  </si>
  <si>
    <t>ř. 8 = ř. 14 z Tabulky č. 2 přílohy č. 1 k výměru (tj. dle přílohy č. 19 vyhlášky č. 428/2001 Sb. ve znění platném od 30. června 2021 a účinném od 
1. července 2022.)</t>
  </si>
  <si>
    <t>Tabulka č. 2 Přílohy č. 2 k výměru MF č. 01/VODA/2022</t>
  </si>
  <si>
    <t>Reprodukční hodnota infrastrukturního majetku, který vlastník propachtovává (pronajímá) a která je přiřazena ke konkrétní kalkulaci. Reprodukční hodnota infrastrukturního majetku vychází z hodnoty k 31. prosinci roku t-2, kde rok t je rokem uplatňování ceny, při zohlednění provedených změn hodnoty infrastrukturního majetku.</t>
  </si>
  <si>
    <t>Maximální míra návratnosti pro vlastníka je ve výši 0,92 %.</t>
  </si>
  <si>
    <t>Zisk uplatněný v pachtovném (nájemném) zajišťující návratnost kapitálu vlastníka infrastrukturního majetku podle bodu (5) písm. a) 5. odstavce tohoto výměru.</t>
  </si>
  <si>
    <t>ř. 9. 2 = ř. 9 * ř. 9.1</t>
  </si>
  <si>
    <t>Navýšení zisku o částku, která bude využita a skutečně vyčerpána podle plánu financování obnovy a která není v kalkulaci uplatněna jiným způsobem</t>
  </si>
  <si>
    <t>Zisk celkem v pachtovném (nájemném) zajišťující návratnost kapitálu podle bodu (5) písm. a) tohoto výměru odpovídá součtu přiměřeného zisku zajišťujícího návratnost kapitálu vlastníka v ř. 9.2, který je navýšen případně o částku dle plánu financování obnovy uvedenou v ř. 10 (tato částka bude využita a skutečně vyčerpána podle plánu financování obnovy a která není v kalkulaci uplatněna jiným způsobem podle bodu (5) písm. a) 8. odstavce tohoto výměru.</t>
  </si>
  <si>
    <t>ř. 11 = ř. 9.2 + ř. 10</t>
  </si>
  <si>
    <r>
      <rPr>
        <sz val="11"/>
        <color rgb="FF000000"/>
        <rFont val="Segoe UI"/>
        <family val="2"/>
        <charset val="238"/>
      </rPr>
      <t>Hodnota přiměřeného zisku v pachtovném (nájemném) na 1 m</t>
    </r>
    <r>
      <rPr>
        <vertAlign val="superscript"/>
        <sz val="11"/>
        <color rgb="FF000000"/>
        <rFont val="Segoe UI"/>
        <family val="2"/>
        <charset val="238"/>
      </rPr>
      <t>3 </t>
    </r>
    <r>
      <rPr>
        <sz val="11"/>
        <color rgb="FF000000"/>
        <rFont val="Segoe UI"/>
        <family val="2"/>
        <charset val="238"/>
      </rPr>
      <t>(PZ</t>
    </r>
    <r>
      <rPr>
        <vertAlign val="subscript"/>
        <sz val="11"/>
        <color rgb="FF000000"/>
        <rFont val="Segoe UI"/>
        <family val="2"/>
        <charset val="238"/>
      </rPr>
      <t>t-1</t>
    </r>
    <r>
      <rPr>
        <sz val="11"/>
        <color rgb="FF000000"/>
        <rFont val="Segoe UI"/>
        <family val="2"/>
        <charset val="238"/>
      </rPr>
      <t>) pro rok xxxx-1 (rok t-1) v první plánové kalkulaci</t>
    </r>
  </si>
  <si>
    <r>
      <rPr>
        <sz val="11"/>
        <color rgb="FF000000"/>
        <rFont val="Segoe UI"/>
        <family val="2"/>
        <charset val="238"/>
      </rPr>
      <t>Hodnota přiměřeného zisku v pachtovném (nájemném) na 1 m</t>
    </r>
    <r>
      <rPr>
        <vertAlign val="superscript"/>
        <sz val="11"/>
        <color rgb="FF000000"/>
        <rFont val="Segoe UI"/>
        <family val="2"/>
        <charset val="238"/>
      </rPr>
      <t>3</t>
    </r>
    <r>
      <rPr>
        <sz val="11"/>
        <color rgb="FF000000"/>
        <rFont val="Segoe UI"/>
        <family val="2"/>
        <charset val="238"/>
      </rPr>
      <t xml:space="preserve"> (PZ</t>
    </r>
    <r>
      <rPr>
        <vertAlign val="subscript"/>
        <sz val="11"/>
        <color rgb="FF000000"/>
        <rFont val="Segoe UI"/>
        <family val="2"/>
        <charset val="238"/>
      </rPr>
      <t>t-1</t>
    </r>
    <r>
      <rPr>
        <sz val="11"/>
        <color rgb="FF000000"/>
        <rFont val="Segoe UI"/>
        <family val="2"/>
        <charset val="238"/>
      </rPr>
      <t>) pro rok xxxx-1 (rok t-1) v první plánové kalkulaci.</t>
    </r>
  </si>
  <si>
    <r>
      <rPr>
        <sz val="11"/>
        <color rgb="FF000000"/>
        <rFont val="Segoe UI"/>
        <family val="2"/>
        <charset val="238"/>
      </rPr>
      <t>Index meziročního nárůstu zisku na 1 m</t>
    </r>
    <r>
      <rPr>
        <vertAlign val="superscript"/>
        <sz val="11"/>
        <color rgb="FF000000"/>
        <rFont val="Segoe UI"/>
        <family val="2"/>
        <charset val="238"/>
      </rPr>
      <t>3</t>
    </r>
    <r>
      <rPr>
        <sz val="11"/>
        <color rgb="FF000000"/>
        <rFont val="Segoe UI"/>
        <family val="2"/>
        <charset val="238"/>
      </rPr>
      <t xml:space="preserve"> je maximální možný meziroční nárůst zisku a odpovídá vztahu 
PZ</t>
    </r>
    <r>
      <rPr>
        <vertAlign val="subscript"/>
        <sz val="11"/>
        <color rgb="FF000000"/>
        <rFont val="Segoe UI"/>
        <family val="2"/>
        <charset val="238"/>
      </rPr>
      <t>t</t>
    </r>
    <r>
      <rPr>
        <sz val="11"/>
        <color rgb="FF000000"/>
        <rFont val="Segoe UI"/>
        <family val="2"/>
        <charset val="238"/>
      </rPr>
      <t xml:space="preserve"> / PZ</t>
    </r>
    <r>
      <rPr>
        <vertAlign val="subscript"/>
        <sz val="11"/>
        <color rgb="FF000000"/>
        <rFont val="Segoe UI"/>
        <family val="2"/>
        <charset val="238"/>
      </rPr>
      <t>t-1</t>
    </r>
    <r>
      <rPr>
        <sz val="11"/>
        <color rgb="FF000000"/>
        <rFont val="Segoe UI"/>
        <family val="2"/>
        <charset val="238"/>
      </rPr>
      <t xml:space="preserve"> ≤ 1,07,
kde
t-1 je rok přecházející roku t, pro který nebo za který se zpracovává kalkulace,
PZt je hodnota přiměřeného zisku na 1 m</t>
    </r>
    <r>
      <rPr>
        <vertAlign val="superscript"/>
        <sz val="11"/>
        <color rgb="FF000000"/>
        <rFont val="Segoe UI"/>
        <family val="2"/>
        <charset val="238"/>
      </rPr>
      <t>3</t>
    </r>
    <r>
      <rPr>
        <sz val="11"/>
        <color rgb="FF000000"/>
        <rFont val="Segoe UI"/>
        <family val="2"/>
        <charset val="238"/>
      </rPr>
      <t xml:space="preserve"> v roce t dle plánové kalkulace,
PZt-1 je hodnota přiměřeného zisku na 1 m</t>
    </r>
    <r>
      <rPr>
        <vertAlign val="superscript"/>
        <sz val="11"/>
        <color rgb="FF000000"/>
        <rFont val="Segoe UI"/>
        <family val="2"/>
        <charset val="238"/>
      </rPr>
      <t>3</t>
    </r>
    <r>
      <rPr>
        <sz val="11"/>
        <color rgb="FF000000"/>
        <rFont val="Segoe UI"/>
        <family val="2"/>
        <charset val="238"/>
      </rPr>
      <t xml:space="preserve"> v první plánové kalkulaci pro rok t-1 dle plánové kalkulace. </t>
    </r>
  </si>
  <si>
    <r>
      <rPr>
        <sz val="11"/>
        <rFont val="Segoe UI"/>
        <family val="2"/>
        <charset val="238"/>
      </rPr>
      <t>Meziroční nárůst zisku na 1 m</t>
    </r>
    <r>
      <rPr>
        <vertAlign val="superscript"/>
        <sz val="11"/>
        <rFont val="Segoe UI"/>
        <family val="2"/>
        <charset val="238"/>
      </rPr>
      <t>3</t>
    </r>
    <r>
      <rPr>
        <sz val="11"/>
        <rFont val="Segoe UI"/>
        <family val="2"/>
        <charset val="238"/>
      </rPr>
      <t xml:space="preserve"> se do výpočtu přiměřečného zisku zahrnuje pouze, když dosahuje kladných hodnot. 
Pro záporné a nulové hodnoty se tento ukazatel nepočítá. </t>
    </r>
  </si>
  <si>
    <r>
      <rPr>
        <sz val="11"/>
        <color rgb="FF000000"/>
        <rFont val="Segoe UI"/>
        <family val="2"/>
        <charset val="238"/>
      </rPr>
      <t>Hodnota zisku s uplatněním limitu meziročního nárůstu přiměřeného zisku podle bodu (5) písm. b) tohoto výměru je součinem hodnoty přiměřeného zisku na 1 m</t>
    </r>
    <r>
      <rPr>
        <vertAlign val="superscript"/>
        <sz val="11"/>
        <color rgb="FF000000"/>
        <rFont val="Segoe UI"/>
        <family val="2"/>
        <charset val="238"/>
      </rPr>
      <t>3</t>
    </r>
    <r>
      <rPr>
        <sz val="11"/>
        <color rgb="FF000000"/>
        <rFont val="Segoe UI"/>
        <family val="2"/>
        <charset val="238"/>
      </rPr>
      <t xml:space="preserve"> (PZ</t>
    </r>
    <r>
      <rPr>
        <vertAlign val="subscript"/>
        <sz val="11"/>
        <color rgb="FF000000"/>
        <rFont val="Segoe UI"/>
        <family val="2"/>
        <charset val="238"/>
      </rPr>
      <t>t-1</t>
    </r>
    <r>
      <rPr>
        <sz val="11"/>
        <color rgb="FF000000"/>
        <rFont val="Segoe UI"/>
        <family val="2"/>
        <charset val="238"/>
      </rPr>
      <t>) pro rok xxxx-1 (rok t-1) v první plánové kalkulaci, indexu 1,07 a objemu vody fakturované pitné, odpadní + srážkové, která je uvedena v ř. 19 přílohy č. 19 vyhlášky č. 428/2001 Sb. ve znění účinném od 1. července 2022.</t>
    </r>
  </si>
  <si>
    <t xml:space="preserve">ř. 13 = ř. 12 * ř. 12*1 * ř. 19 z Tabulky
č. 2 přílohy č. 1 k výměru (tj. dle přílohy č. 19 vyhlášky č. 428/2001 Sb. ve znění účinném od 1. července 2022.)
Meziroční nárůst zisku se do výpočtu přiměřečného zisku zahrnuje pouze, když dosahuje kladných hodnot. 
Pro záporné hodnoty se tento ukazatel nepočítá. </t>
  </si>
  <si>
    <t>Přiměřený zisk v pachtovném podle bodu (5) 2. odstavce tohoto výměru.
Tato hodnota odpovídá přiměřenému zisku v pachtovném (nájemném) zajišťujícím návratnosti kapitálu podle bodu (5) písm. a) tohoto výměru a zároveň nepřekračuje meziroční nárůst hodnoty zisku podle bodu (5) písm. b) tohoto výměru.</t>
  </si>
  <si>
    <t>ř. 14 = Min (ř. 11, ř. 13)
V případě, že meziroční nárůst zisku v pachtovném (nájemném) v ř. 13 nebylo možno vypočítat nebo dosahuje záporných hodnot, pak se přiměřený zisk dle bodu (5) tohoto výměru v ř. 14 počítá pouze z ř. 11.</t>
  </si>
  <si>
    <t>Výše kalkulačního zisku či ztráty v pachtovném (nájemném), která byla promítnuta do kalkulace pro rok xxxx (t).</t>
  </si>
  <si>
    <t>Tabulka č. 1 Přílohy č. 4 k výměru MF č. 01/VODA/2022</t>
  </si>
  <si>
    <t>Reprodukční hodnota infrastrukturního majetku, kterou provozovatel přiřadil ke konkrétní kalkulaci (IM)</t>
  </si>
  <si>
    <t>Reprodukční hodnota infrastrukturního majetku, kterou provozovatel přiřadil ke konkrétní kalkulaci, kde reprodukční hodnota infrastrukturního majetku vychází z hodnoty majetku k 31. prosinci roku t-2 při zohlednění provedených změn hodnoty infrastrukturního majetku, kde rok t je rok uplatňování ceny.</t>
  </si>
  <si>
    <r>
      <rPr>
        <sz val="11"/>
        <color rgb="FF000000"/>
        <rFont val="Segoe UI"/>
        <family val="2"/>
        <charset val="238"/>
      </rPr>
      <t>Zisk zajišťující návratnost kapitálu provozovatele (Z</t>
    </r>
    <r>
      <rPr>
        <vertAlign val="subscript"/>
        <sz val="11"/>
        <color rgb="FF000000"/>
        <rFont val="Segoe UI"/>
        <family val="2"/>
        <charset val="238"/>
      </rPr>
      <t>NKP</t>
    </r>
    <r>
      <rPr>
        <sz val="11"/>
        <color rgb="FF000000"/>
        <rFont val="Segoe UI"/>
        <family val="2"/>
        <charset val="238"/>
      </rPr>
      <t>)</t>
    </r>
  </si>
  <si>
    <r>
      <rPr>
        <sz val="11"/>
        <color rgb="FF000000"/>
        <rFont val="Segoe UI"/>
        <family val="2"/>
        <charset val="238"/>
      </rPr>
      <t>Vypočtená výše přiměřeného zisku Z</t>
    </r>
    <r>
      <rPr>
        <vertAlign val="subscript"/>
        <sz val="11"/>
        <color rgb="FF000000"/>
        <rFont val="Segoe UI"/>
        <family val="2"/>
        <charset val="238"/>
      </rPr>
      <t>NKP</t>
    </r>
    <r>
      <rPr>
        <sz val="11"/>
        <color rgb="FF000000"/>
        <rFont val="Segoe UI"/>
        <family val="2"/>
        <charset val="238"/>
      </rPr>
      <t xml:space="preserve"> v kalkulaci zajišťující návratnost kapitálu provozovatele dle bodu (5) písm. a) 6. odstavce tohoto výměru</t>
    </r>
  </si>
  <si>
    <t>Reprodukční hodnota infrastrukturního majetku, kterou vlastník přiřadil ke konkrétní kalkulaci (IM)</t>
  </si>
  <si>
    <t>Reprodukční hodnota infra-strukturního majetku, kterou vlastník přiřadil ke konkrétní kalkulaci, kde reprodukční hodnota infrastrukturního majetku vychází z hodnoty majetku k 31. prosinci roku t-2 při zohlednění provedených změn hodnoty infrastrukturního majetku, kde rok t je rok uplatňování ceny.</t>
  </si>
  <si>
    <r>
      <rPr>
        <sz val="11"/>
        <color rgb="FF000000"/>
        <rFont val="Segoe UI"/>
        <family val="2"/>
        <charset val="238"/>
      </rPr>
      <t>Vypočtená výše přiměřeného zisku Z</t>
    </r>
    <r>
      <rPr>
        <vertAlign val="subscript"/>
        <sz val="11"/>
        <color rgb="FF000000"/>
        <rFont val="Segoe UI"/>
        <family val="2"/>
        <charset val="238"/>
      </rPr>
      <t>NKV</t>
    </r>
    <r>
      <rPr>
        <sz val="11"/>
        <color rgb="FF000000"/>
        <rFont val="Segoe UI"/>
        <family val="2"/>
        <charset val="238"/>
      </rPr>
      <t xml:space="preserve"> v kalkulaci zajišťující návratnost kapitálu vlastníka dle bodu (5) písm. a) 5. odstavce tohoto výměru.</t>
    </r>
  </si>
  <si>
    <t>Částka, o kterou může být zisk navýšen a která byla využita a skutečně vyčerpána podle plánu financování obnovy a která nebyla v kalkulaci uplatněna jiným způsobem v souladu s bodem (5) písm. a) 8. odstavce tohoto výměru.
Peněžní prostředky podle tohoto odstavce se evidují prokazatelným způsobem a nelze je využít pro financování jakýchkoli jiných aktivit subjektu.
Deponují se na samostatně vedeném účtu, zřízeném u peněžního ústavu a jejich čerpání přímo souvisí s činnostmi podle plnění plánu financování obnovy, charakte-rizovanými jako rekonstrukce či modernizace v souladu s právním předpisem upravujícím daň z příjmu.</t>
  </si>
  <si>
    <t>Rozdíl mezi prokazatelně vynaloženými prostředky na nákup společnosti a výší vlastního kapitálu společnosti v čase nákupu</t>
  </si>
  <si>
    <t>Hodnota zohlednění nákupu společnosti vyjadřuje rozdíl mezi prokazatelně vynaloženými prostředky na nákup společnosti a výší vlastního kapitálu společnosti v čase nákupu podle bodu (5) písm. a) 9. odstavce tohoto výměru.
Tento rozdíl musí být upraven na hodnotu, která dosud nebyla pokryta již realizovanými výnosy z tohoto majetku.
Tento rozdíl mohl vzniknout pouze při nákupu realizovaném před datem 1. ledna 2013. Hodnota zohlednění nákupu společnosti musí být stanovena znaleckým posudkem.</t>
  </si>
  <si>
    <t>Míra návratnosti</t>
  </si>
  <si>
    <t>Částka odpovídající možnému navýšení zisku při zohlednění nákupu společnosti – 7 % z hodnoty zohlednění nákupu společnosti, která vyjadřuje rozdíl mezi prokazatelně vynaloženými prostředky na nákup společnosti a výší vlastního kapitálu společnosti v čase nákupu.
Tento rozdíl musí být upraven na hodnotu, která dosud nebyla pokryta již realizovanými výnosy z tohoto majetku.
Tento rozdíl mohl vzniknout pouze při nákupu realizovaném před datem 1. ledna 2013. Hodnota zohlednění nákupu společnosti musí být stanovena znaleckým posudkem.</t>
  </si>
  <si>
    <t>Celkový zisk zajišťující návratnost kapitálu podle bodu (5) písm. a) tohoto výměru</t>
  </si>
  <si>
    <t>Zisk celkem zajišťující návratnost kapitálu podle bodu (5) písm. a) tohoto výměru odpovídá součtu přiměřeného zisku zajišťujícího návratnost kapitálu provozovatele v ř. 1.2, vlastníka v ř. 2.2 a který je navýšen případně o částku dle plánu financování obnovy uvedenou v ř. 3 (tato částka byla využita a skutečně vyčerpána podle plánu financování obnovy a která nebyla v kalkulaci uplatněna jiným způsobem podle bodu (5) písm. a) 8. odstavce tohoto výměru) a o částku uvedenou v ř. 4.2 (tato částka odpovídá 7 % z hodnoty zohlednění nákupu společnosti, která vyjadřuje rozdíl mezi prokazatelně vynaloženými prostředky na nákup společnosti a výší vlastního kapitálu společnosti v čase nákupu).</t>
  </si>
  <si>
    <t xml:space="preserve">ř. 5 = ř. 1.2 + ř. 2.2 + ř. 3 + ř. 4.2 </t>
  </si>
  <si>
    <r>
      <rPr>
        <sz val="11"/>
        <color rgb="FF000000"/>
        <rFont val="Segoe UI"/>
        <family val="2"/>
        <charset val="238"/>
      </rPr>
      <t>Hodnota přiměřeného zisku na 1 m</t>
    </r>
    <r>
      <rPr>
        <vertAlign val="superscript"/>
        <sz val="11"/>
        <color rgb="FF000000"/>
        <rFont val="Segoe UI"/>
        <family val="2"/>
        <charset val="238"/>
      </rPr>
      <t xml:space="preserve">3 </t>
    </r>
    <r>
      <rPr>
        <sz val="11"/>
        <color rgb="FF000000"/>
        <rFont val="Segoe UI"/>
        <family val="2"/>
        <charset val="238"/>
      </rPr>
      <t>(PZ</t>
    </r>
    <r>
      <rPr>
        <vertAlign val="subscript"/>
        <sz val="11"/>
        <color rgb="FF000000"/>
        <rFont val="Segoe UI"/>
        <family val="2"/>
        <charset val="238"/>
      </rPr>
      <t>t-1</t>
    </r>
    <r>
      <rPr>
        <sz val="11"/>
        <color rgb="FF000000"/>
        <rFont val="Segoe UI"/>
        <family val="2"/>
        <charset val="238"/>
      </rPr>
      <t>) pro rok xxxx-1 (rok t-1) v první plánové kalkulaci</t>
    </r>
  </si>
  <si>
    <t>ř. 6 = ř. 6 v tabulce č. 2 v příloze č. 2 k výměru MF (Plánová kalkulace)</t>
  </si>
  <si>
    <r>
      <rPr>
        <sz val="11"/>
        <color rgb="FF000000"/>
        <rFont val="Segoe UI"/>
        <family val="2"/>
        <charset val="238"/>
      </rPr>
      <t>Index meziročního nárůstu zisku na 1 m</t>
    </r>
    <r>
      <rPr>
        <vertAlign val="superscript"/>
        <sz val="11"/>
        <color rgb="FF000000"/>
        <rFont val="Segoe UI"/>
        <family val="2"/>
        <charset val="238"/>
      </rPr>
      <t>3</t>
    </r>
    <r>
      <rPr>
        <sz val="11"/>
        <color rgb="FF000000"/>
        <rFont val="Segoe UI"/>
        <family val="2"/>
        <charset val="238"/>
      </rPr>
      <t xml:space="preserve"> je maximální možný meziroční nárůst zisku a odpovídá vztahu 
PZ</t>
    </r>
    <r>
      <rPr>
        <vertAlign val="subscript"/>
        <sz val="11"/>
        <color rgb="FF000000"/>
        <rFont val="Segoe UI"/>
        <family val="2"/>
        <charset val="238"/>
      </rPr>
      <t>t</t>
    </r>
    <r>
      <rPr>
        <sz val="11"/>
        <color rgb="FF000000"/>
        <rFont val="Segoe UI"/>
        <family val="2"/>
        <charset val="238"/>
      </rPr>
      <t xml:space="preserve"> / PZ</t>
    </r>
    <r>
      <rPr>
        <vertAlign val="subscript"/>
        <sz val="11"/>
        <color rgb="FF000000"/>
        <rFont val="Segoe UI"/>
        <family val="2"/>
        <charset val="238"/>
      </rPr>
      <t>t-1</t>
    </r>
    <r>
      <rPr>
        <sz val="11"/>
        <color rgb="FF000000"/>
        <rFont val="Segoe UI"/>
        <family val="2"/>
        <charset val="238"/>
      </rPr>
      <t xml:space="preserve"> ≤ 1,07, 
kde
t-1 je rok přecházející roku t, pro který nebo za který se zpracovává kalkulace,
PZt je hodnota přiměřeného zisku na 1 m</t>
    </r>
    <r>
      <rPr>
        <vertAlign val="superscript"/>
        <sz val="11"/>
        <color rgb="FF000000"/>
        <rFont val="Segoe UI"/>
        <family val="2"/>
        <charset val="238"/>
      </rPr>
      <t>3</t>
    </r>
    <r>
      <rPr>
        <sz val="11"/>
        <color rgb="FF000000"/>
        <rFont val="Segoe UI"/>
        <family val="2"/>
        <charset val="238"/>
      </rPr>
      <t xml:space="preserve"> v roce t dle vyrovnávací kalkulace,
PZt-1 je hodnota přiměřeného zisku na 1 m</t>
    </r>
    <r>
      <rPr>
        <vertAlign val="superscript"/>
        <sz val="11"/>
        <color rgb="FF000000"/>
        <rFont val="Segoe UI"/>
        <family val="2"/>
        <charset val="238"/>
      </rPr>
      <t>3</t>
    </r>
    <r>
      <rPr>
        <sz val="11"/>
        <color rgb="FF000000"/>
        <rFont val="Segoe UI"/>
        <family val="2"/>
        <charset val="238"/>
      </rPr>
      <t xml:space="preserve"> v první plánové kalkulaci pro rok t-1 dle plánové kalkulace.</t>
    </r>
  </si>
  <si>
    <t xml:space="preserve">Meziroční nárůst zisku se do výpočtu přiměřečného zisku zahrnuje pouze, když dosahuje kladných hodnot. </t>
  </si>
  <si>
    <r>
      <rPr>
        <sz val="11"/>
        <color rgb="FF000000"/>
        <rFont val="Segoe UI"/>
        <family val="2"/>
        <charset val="238"/>
      </rPr>
      <t>Hodnota zisku s uplatněním limitu meziročního nárůstu přiměřeného zisku podle bodu (5) písm. b) tohoto výměru je součinem hodnoty přiměřeného zisku na 1 m</t>
    </r>
    <r>
      <rPr>
        <vertAlign val="superscript"/>
        <sz val="11"/>
        <color rgb="FF000000"/>
        <rFont val="Segoe UI"/>
        <family val="2"/>
        <charset val="238"/>
      </rPr>
      <t>3</t>
    </r>
    <r>
      <rPr>
        <sz val="11"/>
        <color rgb="FF000000"/>
        <rFont val="Segoe UI"/>
        <family val="2"/>
        <charset val="238"/>
      </rPr>
      <t xml:space="preserve"> (PZ</t>
    </r>
    <r>
      <rPr>
        <vertAlign val="subscript"/>
        <sz val="11"/>
        <color rgb="FF000000"/>
        <rFont val="Segoe UI"/>
        <family val="2"/>
        <charset val="238"/>
      </rPr>
      <t>t-1</t>
    </r>
    <r>
      <rPr>
        <sz val="11"/>
        <color rgb="FF000000"/>
        <rFont val="Segoe UI"/>
        <family val="2"/>
        <charset val="238"/>
      </rPr>
      <t>) pro rok xxxx-1 (rok t-1) v první plánové kalkulaci, indexu 1,07 a objemu vody fakturované pitné, odpadní + srážkové, která je uvedena v ř. 19 přílohy č. 20 vyhlášky č. 428/2001 Sb. ve znění účinném od 1. ledna 2024.</t>
    </r>
  </si>
  <si>
    <t xml:space="preserve">ř. 6.2 = ř. 6 * ř. 6.1 * ř. 19 z Tabulky č. 2 přílohy č. 4 k výměru MF (tj. dle přílohy č. 20 vyhlášky č. 428/2001 Sb. platné od 30. června 2021 ve znění účinném od 
1. ledna 2024.)
Meziroční nárůst zisku se do výpočtu přiměřečného zisku zahrnuje pouze, když dosahuje kladných hodnot. 
Pro záporné hodnoty se tento ukazatel nepočítá. </t>
  </si>
  <si>
    <t>Přiměřený zisk podle bodu (5) 2. odstavce tohoto výměru.
Tato hodnota odpovídá přiměřenému zisku zajišťující návratnosti kapitálu podle bodu (5) písm. a) tohoto výměru a zároveň nepřekračuje meziroční nárůst hodnoty zisku podle bodu (5) písm. b) tohoto výměru.</t>
  </si>
  <si>
    <t>Výše kalkulačního zisku či ztráty, která byla promítnuta do kalkulace pro rok xxxx (t)</t>
  </si>
  <si>
    <t>ř. 8 = ř. Y z Tabulky č. 2 přílohy č. 2 výměru (tj. dle přílohy č. 20 vyhlášky č. 428/2001 Sb. platné od 30. června 2021 ve znění účinném od 1. ledna 2024.)</t>
  </si>
  <si>
    <t>Tabulka č. 2 Přílohy č. 4 k výměru MF č. 01/VODA/2022</t>
  </si>
  <si>
    <t>Reprodukční hodnota infrastrukturního majetku, který vlastník propachtovává (pronajímá)</t>
  </si>
  <si>
    <t>Reprodukční hodnota infra-strukturního majetku, který vlastník propachtovává (pronajímá) a která je přiřazena ke konkrétní kalkulaci. Reprodukční hodnota infrastrukturního majetku vychází z hodnoty k 31. prosinci roku t - 2, kde rok t je rokem uplatňování ceny, při zohlednění provedených změn hodnoty infrastrukturního majetku.</t>
  </si>
  <si>
    <t>Zisk uplatněný v pachtovném (nájemném) zajišťující návratnost kapitálu vlastníka infrastrukturního majetku podle bodu (5) písm. a) 5. odstavce tohoto výměru.</t>
  </si>
  <si>
    <t>ř. 9.2 = ř. 9 * ř. 9.1</t>
  </si>
  <si>
    <t>Částka, o kterou může být zisk navýšen a která byla využita a skutečně vyčerpána podle plánu financování obnovy a která nebyla v kalkulaci uplatněna jiným způsobem v souladu s bodem (5) písm. a) 8. odstavce tohoto výměru.
Peněžní prostředky podle tohoto odstavce se evidují prokazatelným způsobem a nelze je využít pro financování jakýchkoli jiných aktivit subjektu.
Deponují se na samostatně vedeném účtu, zřízeném u peněžního ústavu a jejich čerpání přímo souvisí s činnostmi podle plnění plánu financování obnovy, charakterizovanými jako rekonstrukce či modernizace v souladu s právním předpisem upravujícím daň z příjmu.</t>
  </si>
  <si>
    <t>Celkový zisk v pachtovném (nájemném) zajišťující návratnost kapitálu vlastníka</t>
  </si>
  <si>
    <t>Zisk celkem v pachtovném (nájemném) zajišťující návratnost kapitálu podle bodu (5) písm. a) tohoto výměru odpovídá součtu přiměřeného zisku zajišťujícího návratnost kapitálu vlastníka v ř. 9.2, který je navýšen případně o částku dle plánu financován obnovy uvedenou v ř. 10 (tato částka byla využita a skutečně vyčerpána podle plánu financování obnovy a která nebyla v kalkulaci uplatněna jiným způsobem podle bodu (5) písm. a) 8. odstavce tohoto výměru).</t>
  </si>
  <si>
    <r>
      <rPr>
        <sz val="11"/>
        <color rgb="FF000000"/>
        <rFont val="Segoe UI"/>
        <family val="2"/>
        <charset val="238"/>
      </rPr>
      <t>Hodnota přiměřeného zisku v pachtovném (nájemném) na 1 m</t>
    </r>
    <r>
      <rPr>
        <vertAlign val="superscript"/>
        <sz val="11"/>
        <color rgb="FF000000"/>
        <rFont val="Segoe UI"/>
        <family val="2"/>
        <charset val="238"/>
      </rPr>
      <t>3</t>
    </r>
    <r>
      <rPr>
        <sz val="11"/>
        <color rgb="FF000000"/>
        <rFont val="Segoe UI"/>
        <family val="2"/>
        <charset val="238"/>
      </rPr>
      <t xml:space="preserve"> (PZ</t>
    </r>
    <r>
      <rPr>
        <vertAlign val="subscript"/>
        <sz val="11"/>
        <color rgb="FF000000"/>
        <rFont val="Segoe UI"/>
        <family val="2"/>
        <charset val="238"/>
      </rPr>
      <t>t-1</t>
    </r>
    <r>
      <rPr>
        <sz val="11"/>
        <color rgb="FF000000"/>
        <rFont val="Segoe UI"/>
        <family val="2"/>
        <charset val="238"/>
      </rPr>
      <t>) pro rok xxxx-1 (rok t-1) v první plánové kalkulaci</t>
    </r>
  </si>
  <si>
    <t xml:space="preserve">ř. 12 = ř. 12 z Tabulky č. 2 v  příloze č. 2 k výměru MF (Plánová kalkulace) </t>
  </si>
  <si>
    <r>
      <rPr>
        <sz val="11"/>
        <color rgb="FF000000"/>
        <rFont val="Segoe UI"/>
        <family val="2"/>
        <charset val="238"/>
      </rPr>
      <t>Index meziročního nárůstu zisku na 1 m</t>
    </r>
    <r>
      <rPr>
        <vertAlign val="superscript"/>
        <sz val="11"/>
        <color rgb="FF000000"/>
        <rFont val="Segoe UI"/>
        <family val="2"/>
        <charset val="238"/>
      </rPr>
      <t>3</t>
    </r>
    <r>
      <rPr>
        <sz val="11"/>
        <color rgb="FF000000"/>
        <rFont val="Segoe UI"/>
        <family val="2"/>
        <charset val="238"/>
      </rPr>
      <t xml:space="preserve"> je maximální možný meziroční nárůst zisku a odpovídá vztahu
PZt / PZt-1 ≤ 1,07,
kde
t-1 je rok přecházející roku t, pro který nebo za který se zpracovává kalkulace,
PZt je hodnota přiměřeného zisku na 1 m</t>
    </r>
    <r>
      <rPr>
        <vertAlign val="superscript"/>
        <sz val="11"/>
        <color rgb="FF000000"/>
        <rFont val="Segoe UI"/>
        <family val="2"/>
        <charset val="238"/>
      </rPr>
      <t>3</t>
    </r>
    <r>
      <rPr>
        <sz val="11"/>
        <color rgb="FF000000"/>
        <rFont val="Segoe UI"/>
        <family val="2"/>
        <charset val="238"/>
      </rPr>
      <t xml:space="preserve"> v roce t dle vyrovnávací kalkulace,
PZt-1 je hodnota přiměřeného zisku na 1 m</t>
    </r>
    <r>
      <rPr>
        <vertAlign val="superscript"/>
        <sz val="11"/>
        <color rgb="FF000000"/>
        <rFont val="Segoe UI"/>
        <family val="2"/>
        <charset val="238"/>
      </rPr>
      <t>3</t>
    </r>
    <r>
      <rPr>
        <sz val="11"/>
        <color rgb="FF000000"/>
        <rFont val="Segoe UI"/>
        <family val="2"/>
        <charset val="238"/>
      </rPr>
      <t xml:space="preserve"> v první plánové kalkulaci pro rok t-1 dle plánové kalkulace.</t>
    </r>
  </si>
  <si>
    <t xml:space="preserve">Meziroční nárůst zisku se do výpočtu přiměřečného zisku zahrnuje pouze, když dosahuje kladných hodnot. 
Pro záporné a nulové hodnoty se tento ukazatel nepočítá. </t>
  </si>
  <si>
    <r>
      <rPr>
        <sz val="11"/>
        <color rgb="FF000000"/>
        <rFont val="Segoe UI"/>
        <family val="2"/>
        <charset val="238"/>
      </rPr>
      <t>Hodnota zisku s uplatněním limitu meziročního nárůstu přiměřeného zisku podle bodu (5) písm. b) tohoto výměru je součinem hodnoty přiměřeného zisku na 1 m</t>
    </r>
    <r>
      <rPr>
        <vertAlign val="superscript"/>
        <sz val="11"/>
        <color rgb="FF000000"/>
        <rFont val="Segoe UI"/>
        <family val="2"/>
        <charset val="238"/>
      </rPr>
      <t>3</t>
    </r>
    <r>
      <rPr>
        <sz val="11"/>
        <color rgb="FF000000"/>
        <rFont val="Segoe UI"/>
        <family val="2"/>
        <charset val="238"/>
      </rPr>
      <t xml:space="preserve"> (PZ</t>
    </r>
    <r>
      <rPr>
        <vertAlign val="subscript"/>
        <sz val="11"/>
        <color rgb="FF000000"/>
        <rFont val="Segoe UI"/>
        <family val="2"/>
        <charset val="238"/>
      </rPr>
      <t>t-1</t>
    </r>
    <r>
      <rPr>
        <sz val="11"/>
        <color rgb="FF000000"/>
        <rFont val="Segoe UI"/>
        <family val="2"/>
        <charset val="238"/>
      </rPr>
      <t>) pro rok xxxx-1 (rok t-1) v první plánové kalkulaci, indexu 1,07 a objemu vody fakturované pitné, odpadní + srážkové, která je uvedena v ř. 19 přílohy č. 20 vyhlášky č. 428/2001 Sb. platná od 30. června 2021 ve znění účinném od
1. ledna 2024.</t>
    </r>
  </si>
  <si>
    <t xml:space="preserve">ř. 13 = ř. 12 z přílohy č. 2 tohoto výměru * ř. 12.1 * ř. 19 z Tabulky č. 2 přílohy č. 3 k výměru MF (tj. dle přílohy č. 20 vyhlášky č. 428/2001 Sb. platné od 30. června 2021 ve znění účinném od 1. ledna 2024.)
Meziroční nárůst zisku se do výpočtu přiměřečného zisku zahrnuje pouze, když dosahuje kladných hodnot. 
Pro záporné a nulové hodnoty se tento ukazatel nepočítá. </t>
  </si>
  <si>
    <t>Přiměřený zisk v pachtovném podle bodu (5) 
2. odstavce tohoto výměru.
Tato hodnota odpovídá přiměřenému zisku v pachtovném (nájemném) zajišťujícím návratnosti kapitálu podle bodu (5) písm. a) tohoto výměru a zároveň nepřekračuje meziroční nárůst hodnoty zisku podle bodu (5) písm. b) tohoto výměru.</t>
  </si>
  <si>
    <t>ř. 14 = Min (ř. 11, ř. 13)
V případě, že meziroční nárůst zisku v ř. 13 nebylo možno vypočítat nebo dosahuje záporných hodnot, pak se přiměřený zisk dle bodu (5) tohoto výměru v ř. 14 počítá pouze z ř. 11.</t>
  </si>
  <si>
    <t>Výše skutečně realizovaného zisku či ztráty v pachtovném (nájemném), v roce xxxx (t).</t>
  </si>
  <si>
    <t>ř. 15 = ř. 4.4.5 z Tabulky č. 3 přílohy č. 3 výměru MF (tj. dle přílohy č. 20 vyhlášky č. 428/2001 Sb. platné od 30. června 2021 ve znění účinném od 1. ledna 2024.)</t>
  </si>
  <si>
    <t>Formulář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</si>
</sst>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0"/>
    <numFmt numFmtId="165" formatCode="#,##0.000000"/>
    <numFmt numFmtId="166" formatCode="0.00,%"/>
    <numFmt numFmtId="167" formatCode="0,%"/>
    <numFmt numFmtId="168" formatCode="000,000,000"/>
    <numFmt numFmtId="169" formatCode="d/m/yyyy"/>
  </numFmts>
  <fonts count="56" x14ac:knownFonts="1">
    <font>
      <sz val="10"/>
      <name val="Arial"/>
      <family val="2"/>
      <charset val="238"/>
    </font>
    <font>
      <sz val="11"/>
      <color rgb="FF000000"/>
      <name val="Segoe UI"/>
      <family val="2"/>
      <charset val="238"/>
    </font>
    <font>
      <u/>
      <sz val="12"/>
      <color rgb="FF000000"/>
      <name val="Segoe UI"/>
      <family val="2"/>
      <charset val="238"/>
    </font>
    <font>
      <u/>
      <sz val="11"/>
      <color rgb="FF000000"/>
      <name val="Segoe UI"/>
      <family val="2"/>
      <charset val="238"/>
    </font>
    <font>
      <sz val="11"/>
      <color rgb="FF000000"/>
      <name val="Wingdings"/>
      <family val="2"/>
      <charset val="2"/>
    </font>
    <font>
      <b/>
      <sz val="11"/>
      <color rgb="FF000000"/>
      <name val="Segoe UI"/>
      <family val="2"/>
      <charset val="238"/>
    </font>
    <font>
      <sz val="11"/>
      <name val="Wingdings"/>
      <family val="2"/>
      <charset val="2"/>
    </font>
    <font>
      <sz val="11"/>
      <name val="Segoe UI"/>
      <family val="2"/>
      <charset val="238"/>
    </font>
    <font>
      <b/>
      <sz val="11"/>
      <name val="Segoe UI"/>
      <family val="2"/>
      <charset val="238"/>
    </font>
    <font>
      <sz val="11"/>
      <color rgb="FF000000"/>
      <name val="Calibri"/>
      <family val="2"/>
      <charset val="238"/>
    </font>
    <font>
      <sz val="10"/>
      <name val="Segoe UI"/>
      <family val="2"/>
      <charset val="238"/>
    </font>
    <font>
      <sz val="11"/>
      <color rgb="FFFF0000"/>
      <name val="Calibri"/>
      <family val="2"/>
      <charset val="238"/>
    </font>
    <font>
      <b/>
      <sz val="30"/>
      <name val="Segoe UI"/>
      <family val="2"/>
      <charset val="238"/>
    </font>
    <font>
      <sz val="10"/>
      <color rgb="FF808080"/>
      <name val="Segoe UI"/>
      <family val="2"/>
      <charset val="238"/>
    </font>
    <font>
      <b/>
      <sz val="12"/>
      <name val="Segoe UI"/>
      <family val="2"/>
      <charset val="238"/>
    </font>
    <font>
      <b/>
      <sz val="12"/>
      <color rgb="FF000000"/>
      <name val="Segoe UI"/>
      <family val="2"/>
      <charset val="238"/>
    </font>
    <font>
      <sz val="10"/>
      <color rgb="FF000000"/>
      <name val="Segoe UI"/>
      <family val="2"/>
      <charset val="238"/>
    </font>
    <font>
      <sz val="10"/>
      <color rgb="FFFF0000"/>
      <name val="Segoe UI"/>
      <family val="2"/>
      <charset val="238"/>
    </font>
    <font>
      <sz val="10"/>
      <name val="Wingdings"/>
      <family val="2"/>
      <charset val="2"/>
    </font>
    <font>
      <sz val="12"/>
      <color rgb="FF000000"/>
      <name val="Segoe UI"/>
      <family val="2"/>
      <charset val="238"/>
    </font>
    <font>
      <b/>
      <sz val="16"/>
      <color rgb="FF000000"/>
      <name val="Segoe UI"/>
      <family val="2"/>
      <charset val="238"/>
    </font>
    <font>
      <b/>
      <sz val="16"/>
      <name val="Segoe UI"/>
      <family val="2"/>
      <charset val="238"/>
    </font>
    <font>
      <sz val="12"/>
      <name val="Segoe UI"/>
      <family val="2"/>
      <charset val="238"/>
    </font>
    <font>
      <b/>
      <sz val="10"/>
      <name val="Segoe UI"/>
      <family val="2"/>
      <charset val="238"/>
    </font>
    <font>
      <u/>
      <sz val="10"/>
      <color rgb="FF4F81BD"/>
      <name val="Segoe UI"/>
      <family val="2"/>
      <charset val="238"/>
    </font>
    <font>
      <sz val="9"/>
      <name val="Segoe UI"/>
      <family val="2"/>
      <charset val="238"/>
    </font>
    <font>
      <b/>
      <sz val="14"/>
      <color rgb="FF000000"/>
      <name val="Segoe UI"/>
      <family val="2"/>
      <charset val="238"/>
    </font>
    <font>
      <b/>
      <sz val="10"/>
      <color rgb="FF000000"/>
      <name val="Segoe UI"/>
      <family val="2"/>
      <charset val="238"/>
    </font>
    <font>
      <sz val="9"/>
      <color rgb="FF000000"/>
      <name val="Segoe UI"/>
      <family val="2"/>
      <charset val="238"/>
    </font>
    <font>
      <vertAlign val="superscript"/>
      <sz val="10"/>
      <color rgb="FF000000"/>
      <name val="Segoe UI"/>
      <family val="2"/>
      <charset val="238"/>
    </font>
    <font>
      <sz val="10"/>
      <color rgb="FF000000"/>
      <name val="Arial"/>
      <family val="2"/>
      <charset val="238"/>
    </font>
    <font>
      <sz val="10"/>
      <color rgb="FF000000"/>
      <name val="Calibri"/>
      <family val="2"/>
      <charset val="238"/>
    </font>
    <font>
      <i/>
      <sz val="10"/>
      <color rgb="FF4F81BD"/>
      <name val="Segoe UI"/>
      <family val="2"/>
      <charset val="238"/>
    </font>
    <font>
      <sz val="11"/>
      <color rgb="FFFF0000"/>
      <name val="Segoe UI"/>
      <family val="2"/>
      <charset val="238"/>
    </font>
    <font>
      <sz val="8"/>
      <color rgb="FFFF0000"/>
      <name val="Segoe UI"/>
      <family val="2"/>
      <charset val="238"/>
    </font>
    <font>
      <b/>
      <sz val="10"/>
      <color rgb="FF4F81BD"/>
      <name val="Segoe UI"/>
      <family val="2"/>
      <charset val="238"/>
    </font>
    <font>
      <sz val="10"/>
      <color rgb="FF4F81BD"/>
      <name val="Segoe UI"/>
      <family val="2"/>
      <charset val="238"/>
    </font>
    <font>
      <vertAlign val="subscript"/>
      <sz val="10"/>
      <name val="Segoe UI"/>
      <family val="2"/>
      <charset val="238"/>
    </font>
    <font>
      <vertAlign val="superscript"/>
      <sz val="10"/>
      <name val="Segoe UI"/>
      <family val="2"/>
      <charset val="238"/>
    </font>
    <font>
      <sz val="10"/>
      <color rgb="FF0000FF"/>
      <name val="Segoe UI"/>
      <family val="2"/>
      <charset val="238"/>
    </font>
    <font>
      <sz val="10"/>
      <color rgb="FFFF0000"/>
      <name val="Wingdings"/>
      <family val="2"/>
      <charset val="2"/>
    </font>
    <font>
      <sz val="12"/>
      <color rgb="FFFF0000"/>
      <name val="Segoe UI"/>
      <family val="2"/>
      <charset val="238"/>
    </font>
    <font>
      <b/>
      <sz val="11"/>
      <color rgb="FFFF0000"/>
      <name val="Segoe UI"/>
      <family val="2"/>
      <charset val="238"/>
    </font>
    <font>
      <b/>
      <sz val="10"/>
      <color rgb="FFFF0000"/>
      <name val="Segoe UI"/>
      <family val="2"/>
      <charset val="238"/>
    </font>
    <font>
      <sz val="11"/>
      <color rgb="FFFF0000"/>
      <name val="Wingdings"/>
      <family val="2"/>
      <charset val="2"/>
    </font>
    <font>
      <sz val="9"/>
      <color rgb="FFFF0000"/>
      <name val="Segoe UI"/>
      <family val="2"/>
      <charset val="238"/>
    </font>
    <font>
      <u/>
      <sz val="11"/>
      <color rgb="FF4F81BD"/>
      <name val="Calibri"/>
      <family val="2"/>
      <charset val="238"/>
    </font>
    <font>
      <b/>
      <sz val="14"/>
      <color rgb="FFFF0000"/>
      <name val="Segoe UI"/>
      <family val="2"/>
      <charset val="238"/>
    </font>
    <font>
      <sz val="6"/>
      <color rgb="FFFF0000"/>
      <name val="Segoe UI"/>
      <family val="2"/>
      <charset val="238"/>
    </font>
    <font>
      <sz val="28"/>
      <name val="Segoe UI"/>
      <family val="2"/>
      <charset val="238"/>
    </font>
    <font>
      <i/>
      <sz val="11"/>
      <color rgb="FF000000"/>
      <name val="Segoe UI"/>
      <family val="2"/>
      <charset val="238"/>
    </font>
    <font>
      <strike/>
      <sz val="11"/>
      <color rgb="FF000000"/>
      <name val="Segoe UI"/>
      <family val="2"/>
      <charset val="238"/>
    </font>
    <font>
      <vertAlign val="superscript"/>
      <sz val="11"/>
      <color rgb="FF000000"/>
      <name val="Segoe UI"/>
      <family val="2"/>
      <charset val="238"/>
    </font>
    <font>
      <strike/>
      <sz val="11"/>
      <color rgb="FFFF0000"/>
      <name val="Segoe UI"/>
      <family val="2"/>
      <charset val="238"/>
    </font>
    <font>
      <vertAlign val="subscript"/>
      <sz val="11"/>
      <color rgb="FF000000"/>
      <name val="Segoe UI"/>
      <family val="2"/>
      <charset val="238"/>
    </font>
    <font>
      <vertAlign val="superscript"/>
      <sz val="11"/>
      <name val="Segoe UI"/>
      <family val="2"/>
      <charset val="238"/>
    </font>
  </fonts>
  <fills count="8">
    <fill>
      <patternFill patternType="none"/>
    </fill>
    <fill>
      <patternFill patternType="gray125"/>
    </fill>
    <fill>
      <patternFill patternType="solid">
        <fgColor rgb="FFF2DCDB"/>
        <bgColor rgb="FFEBF1DE"/>
      </patternFill>
    </fill>
    <fill>
      <patternFill patternType="solid">
        <fgColor rgb="FFFFFFCC"/>
        <bgColor rgb="FFEBF1DE"/>
      </patternFill>
    </fill>
    <fill>
      <patternFill patternType="solid">
        <fgColor rgb="FFDBEEF4"/>
        <bgColor rgb="FFEBF1DE"/>
      </patternFill>
    </fill>
    <fill>
      <patternFill patternType="solid">
        <fgColor rgb="FFEBF1DE"/>
        <bgColor rgb="FFF2F2F2"/>
      </patternFill>
    </fill>
    <fill>
      <patternFill patternType="solid">
        <fgColor rgb="FFF2F2F2"/>
        <bgColor rgb="FFEBF1DE"/>
      </patternFill>
    </fill>
    <fill>
      <patternFill patternType="solid">
        <fgColor rgb="FFE6B9B8"/>
        <bgColor rgb="FFFF99CC"/>
      </patternFill>
    </fill>
  </fills>
  <borders count="72">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thin">
        <color auto="1"/>
      </right>
      <top/>
      <bottom/>
      <diagonal/>
    </border>
  </borders>
  <cellStyleXfs count="1">
    <xf numFmtId="0" fontId="0" fillId="0" borderId="0"/>
  </cellStyleXfs>
  <cellXfs count="710">
    <xf numFmtId="0" fontId="0" fillId="0" borderId="0" xfId="0"/>
    <xf numFmtId="0" fontId="0" fillId="0" borderId="0" xfId="0" applyProtection="1">
      <protection locked="0"/>
    </xf>
    <xf numFmtId="0" fontId="1" fillId="0" borderId="0" xfId="0" applyFont="1" applyProtection="1">
      <protection locked="0"/>
    </xf>
    <xf numFmtId="0" fontId="0" fillId="0" borderId="1" xfId="0" applyBorder="1" applyProtection="1">
      <protection locked="0"/>
    </xf>
    <xf numFmtId="0" fontId="1" fillId="0" borderId="2" xfId="0" applyFont="1" applyBorder="1" applyProtection="1">
      <protection locked="0"/>
    </xf>
    <xf numFmtId="0" fontId="0" fillId="0" borderId="2" xfId="0" applyBorder="1" applyProtection="1">
      <protection locked="0"/>
    </xf>
    <xf numFmtId="0" fontId="0" fillId="0" borderId="3" xfId="0" applyBorder="1" applyProtection="1">
      <protection locked="0"/>
    </xf>
    <xf numFmtId="0" fontId="1" fillId="2" borderId="1" xfId="0" applyFont="1" applyFill="1" applyBorder="1"/>
    <xf numFmtId="0" fontId="1" fillId="2" borderId="2" xfId="0" applyFont="1" applyFill="1" applyBorder="1"/>
    <xf numFmtId="0" fontId="0" fillId="2" borderId="2" xfId="0" applyFill="1" applyBorder="1"/>
    <xf numFmtId="0" fontId="0" fillId="2" borderId="4" xfId="0" applyFill="1" applyBorder="1"/>
    <xf numFmtId="0" fontId="2" fillId="2" borderId="3" xfId="0" applyFont="1" applyFill="1" applyBorder="1" applyAlignment="1">
      <alignment horizontal="left" vertical="top"/>
    </xf>
    <xf numFmtId="0" fontId="3" fillId="2" borderId="0" xfId="0" applyFont="1" applyFill="1"/>
    <xf numFmtId="0" fontId="1" fillId="2" borderId="0" xfId="0" applyFont="1" applyFill="1"/>
    <xf numFmtId="0" fontId="0" fillId="2" borderId="0" xfId="0" applyFill="1"/>
    <xf numFmtId="0" fontId="0" fillId="2" borderId="5" xfId="0" applyFill="1" applyBorder="1"/>
    <xf numFmtId="0" fontId="4" fillId="2" borderId="5" xfId="0" applyFont="1" applyFill="1" applyBorder="1" applyAlignment="1">
      <alignment horizontal="left" vertical="center" wrapText="1"/>
    </xf>
    <xf numFmtId="0" fontId="9" fillId="2" borderId="5" xfId="0" applyFont="1" applyFill="1" applyBorder="1"/>
    <xf numFmtId="0" fontId="10" fillId="0" borderId="0" xfId="0" applyFont="1"/>
    <xf numFmtId="0" fontId="11" fillId="0" borderId="0" xfId="0" applyFont="1" applyProtection="1">
      <protection locked="0"/>
    </xf>
    <xf numFmtId="0" fontId="13" fillId="0" borderId="0" xfId="0" applyFont="1" applyAlignment="1" applyProtection="1">
      <alignment horizontal="left" vertical="center" wrapText="1"/>
      <protection locked="0"/>
    </xf>
    <xf numFmtId="0" fontId="13" fillId="0" borderId="0" xfId="0" applyFont="1" applyAlignment="1" applyProtection="1">
      <alignment horizontal="left" vertical="center"/>
      <protection locked="0"/>
    </xf>
    <xf numFmtId="0" fontId="5" fillId="0" borderId="0" xfId="0" applyFont="1" applyAlignment="1">
      <alignment horizontal="left" vertical="center"/>
    </xf>
    <xf numFmtId="0" fontId="1" fillId="0" borderId="0" xfId="0" applyFont="1" applyAlignment="1" applyProtection="1">
      <alignment horizontal="left" vertical="center" wrapText="1"/>
      <protection locked="0"/>
    </xf>
    <xf numFmtId="0" fontId="1" fillId="3" borderId="8" xfId="0" applyFont="1" applyFill="1" applyBorder="1" applyAlignment="1">
      <alignment horizontal="left"/>
    </xf>
    <xf numFmtId="0" fontId="7" fillId="0" borderId="0" xfId="0" applyFont="1" applyProtection="1">
      <protection locked="0"/>
    </xf>
    <xf numFmtId="0" fontId="1" fillId="0" borderId="0" xfId="0" applyFont="1" applyAlignment="1">
      <alignment horizontal="left"/>
    </xf>
    <xf numFmtId="0" fontId="7" fillId="0" borderId="0" xfId="0" applyFont="1" applyAlignment="1">
      <alignment horizontal="left"/>
    </xf>
    <xf numFmtId="0" fontId="1" fillId="0" borderId="1" xfId="0" applyFont="1" applyBorder="1" applyAlignment="1" applyProtection="1">
      <alignment horizontal="left"/>
      <protection locked="0"/>
    </xf>
    <xf numFmtId="0" fontId="1" fillId="0" borderId="4" xfId="0" applyFont="1" applyBorder="1" applyProtection="1">
      <protection locked="0"/>
    </xf>
    <xf numFmtId="0" fontId="0" fillId="0" borderId="4" xfId="0" applyBorder="1" applyProtection="1">
      <protection locked="0"/>
    </xf>
    <xf numFmtId="0" fontId="8" fillId="0" borderId="3" xfId="0" applyFont="1" applyBorder="1" applyAlignment="1">
      <alignment horizontal="left" vertical="center"/>
    </xf>
    <xf numFmtId="0" fontId="14" fillId="0" borderId="5" xfId="0" applyFont="1" applyBorder="1" applyAlignment="1">
      <alignment horizontal="right" vertical="center"/>
    </xf>
    <xf numFmtId="0" fontId="10" fillId="3" borderId="8" xfId="0" applyFont="1" applyFill="1" applyBorder="1" applyAlignment="1" applyProtection="1">
      <alignment vertical="center" wrapText="1"/>
      <protection locked="0"/>
    </xf>
    <xf numFmtId="0" fontId="1" fillId="0" borderId="5" xfId="0" applyFont="1" applyBorder="1" applyProtection="1">
      <protection locked="0"/>
    </xf>
    <xf numFmtId="0" fontId="0" fillId="0" borderId="5" xfId="0" applyBorder="1" applyProtection="1">
      <protection locked="0"/>
    </xf>
    <xf numFmtId="0" fontId="1" fillId="0" borderId="9" xfId="0" applyFont="1" applyBorder="1" applyAlignment="1" applyProtection="1">
      <alignment horizontal="left"/>
      <protection locked="0"/>
    </xf>
    <xf numFmtId="0" fontId="1" fillId="0" borderId="10" xfId="0" applyFont="1" applyBorder="1" applyProtection="1">
      <protection locked="0"/>
    </xf>
    <xf numFmtId="0" fontId="1" fillId="0" borderId="11" xfId="0" applyFont="1" applyBorder="1" applyProtection="1">
      <protection locked="0"/>
    </xf>
    <xf numFmtId="0" fontId="0" fillId="0" borderId="10" xfId="0" applyBorder="1" applyProtection="1">
      <protection locked="0"/>
    </xf>
    <xf numFmtId="0" fontId="0" fillId="0" borderId="11" xfId="0" applyBorder="1" applyProtection="1">
      <protection locked="0"/>
    </xf>
    <xf numFmtId="0" fontId="1" fillId="0" borderId="0" xfId="0" applyFont="1" applyAlignment="1" applyProtection="1">
      <alignment horizontal="left"/>
      <protection locked="0"/>
    </xf>
    <xf numFmtId="0" fontId="1" fillId="0" borderId="1" xfId="0" applyFont="1" applyBorder="1" applyProtection="1">
      <protection locked="0"/>
    </xf>
    <xf numFmtId="0" fontId="10" fillId="0" borderId="2" xfId="0" applyFont="1" applyBorder="1" applyAlignment="1">
      <alignment horizontal="center"/>
    </xf>
    <xf numFmtId="0" fontId="7" fillId="0" borderId="2" xfId="0" applyFont="1" applyBorder="1" applyAlignment="1" applyProtection="1">
      <alignment horizontal="center"/>
      <protection locked="0"/>
    </xf>
    <xf numFmtId="0" fontId="1" fillId="0" borderId="6" xfId="0" applyFont="1" applyBorder="1" applyProtection="1">
      <protection locked="0"/>
    </xf>
    <xf numFmtId="0" fontId="0" fillId="0" borderId="3" xfId="0" applyBorder="1" applyAlignment="1" applyProtection="1">
      <alignment vertical="center"/>
      <protection locked="0"/>
    </xf>
    <xf numFmtId="0" fontId="1" fillId="0" borderId="3" xfId="0" applyFont="1" applyBorder="1" applyAlignment="1" applyProtection="1">
      <alignment vertical="center"/>
      <protection locked="0"/>
    </xf>
    <xf numFmtId="0" fontId="14" fillId="0" borderId="0" xfId="0" applyFont="1" applyAlignment="1">
      <alignment horizontal="right" vertical="center"/>
    </xf>
    <xf numFmtId="164" fontId="7" fillId="3" borderId="12" xfId="0" applyNumberFormat="1" applyFont="1" applyFill="1" applyBorder="1" applyAlignment="1" applyProtection="1">
      <alignment horizontal="left" vertical="center" wrapText="1"/>
      <protection locked="0"/>
    </xf>
    <xf numFmtId="164" fontId="10" fillId="0" borderId="6" xfId="0" applyNumberFormat="1" applyFont="1" applyBorder="1" applyAlignment="1" applyProtection="1">
      <alignment horizontal="center" vertical="center" wrapText="1"/>
      <protection locked="0"/>
    </xf>
    <xf numFmtId="164" fontId="7" fillId="3" borderId="8"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5" xfId="0" applyFont="1" applyBorder="1" applyAlignment="1" applyProtection="1">
      <alignment vertical="center"/>
      <protection locked="0"/>
    </xf>
    <xf numFmtId="0" fontId="1" fillId="0" borderId="3" xfId="0" applyFont="1" applyBorder="1" applyAlignment="1" applyProtection="1">
      <alignment horizontal="right" vertical="center"/>
      <protection locked="0"/>
    </xf>
    <xf numFmtId="0" fontId="0" fillId="0" borderId="0" xfId="0" applyAlignment="1" applyProtection="1">
      <alignment vertical="center"/>
      <protection locked="0"/>
    </xf>
    <xf numFmtId="0" fontId="1" fillId="0" borderId="3" xfId="0" applyFont="1" applyBorder="1" applyProtection="1">
      <protection locked="0"/>
    </xf>
    <xf numFmtId="0" fontId="10" fillId="0" borderId="0" xfId="0" applyFont="1" applyAlignment="1">
      <alignment horizontal="center"/>
    </xf>
    <xf numFmtId="0" fontId="7" fillId="0" borderId="0" xfId="0" applyFont="1" applyAlignment="1" applyProtection="1">
      <alignment horizontal="center"/>
      <protection locked="0"/>
    </xf>
    <xf numFmtId="0" fontId="10" fillId="0" borderId="13" xfId="0" applyFont="1" applyBorder="1" applyAlignment="1">
      <alignment horizontal="center"/>
    </xf>
    <xf numFmtId="0" fontId="15" fillId="0" borderId="0" xfId="0" applyFont="1" applyAlignment="1">
      <alignment horizontal="right" vertical="center"/>
    </xf>
    <xf numFmtId="0" fontId="1" fillId="0" borderId="0" xfId="0" applyFont="1" applyAlignment="1" applyProtection="1">
      <alignment horizontal="center"/>
      <protection locked="0"/>
    </xf>
    <xf numFmtId="0" fontId="1" fillId="0" borderId="0" xfId="0" applyFont="1" applyAlignment="1">
      <alignment horizontal="center"/>
    </xf>
    <xf numFmtId="164" fontId="7" fillId="3" borderId="14" xfId="0" applyNumberFormat="1" applyFont="1" applyFill="1" applyBorder="1" applyAlignment="1" applyProtection="1">
      <alignment horizontal="left" vertical="center"/>
      <protection locked="0"/>
    </xf>
    <xf numFmtId="49" fontId="1" fillId="0" borderId="0" xfId="0" applyNumberFormat="1" applyFont="1" applyAlignment="1" applyProtection="1">
      <alignment horizontal="center" vertical="center"/>
      <protection locked="0"/>
    </xf>
    <xf numFmtId="164" fontId="7" fillId="3" borderId="14" xfId="0" applyNumberFormat="1" applyFont="1" applyFill="1" applyBorder="1" applyAlignment="1" applyProtection="1">
      <alignment horizontal="center" vertical="center" wrapText="1"/>
      <protection locked="0"/>
    </xf>
    <xf numFmtId="0" fontId="1" fillId="3" borderId="14" xfId="0" applyFont="1" applyFill="1" applyBorder="1" applyAlignment="1" applyProtection="1">
      <alignment vertical="center"/>
      <protection locked="0"/>
    </xf>
    <xf numFmtId="0" fontId="7" fillId="3" borderId="14" xfId="0" applyFont="1" applyFill="1" applyBorder="1" applyAlignment="1" applyProtection="1">
      <alignment horizontal="left" vertical="center"/>
      <protection locked="0"/>
    </xf>
    <xf numFmtId="0" fontId="1" fillId="3" borderId="14" xfId="0" applyFont="1" applyFill="1" applyBorder="1" applyProtection="1">
      <protection locked="0"/>
    </xf>
    <xf numFmtId="0" fontId="1" fillId="0" borderId="0" xfId="0" applyFont="1"/>
    <xf numFmtId="0" fontId="16" fillId="0" borderId="0" xfId="0" applyFont="1" applyAlignment="1">
      <alignment vertical="center"/>
    </xf>
    <xf numFmtId="0" fontId="1" fillId="4" borderId="0" xfId="0" applyFont="1" applyFill="1"/>
    <xf numFmtId="0" fontId="1" fillId="4" borderId="0" xfId="0" applyFont="1" applyFill="1" applyAlignment="1">
      <alignment horizontal="left"/>
    </xf>
    <xf numFmtId="0" fontId="16" fillId="4" borderId="0" xfId="0" applyFont="1" applyFill="1" applyAlignment="1">
      <alignment vertical="center"/>
    </xf>
    <xf numFmtId="0" fontId="17" fillId="4" borderId="0" xfId="0" applyFont="1" applyFill="1"/>
    <xf numFmtId="0" fontId="10" fillId="4" borderId="0" xfId="0" applyFont="1" applyFill="1"/>
    <xf numFmtId="0" fontId="2" fillId="2" borderId="1" xfId="0" applyFont="1" applyFill="1" applyBorder="1" applyAlignment="1">
      <alignment horizontal="left"/>
    </xf>
    <xf numFmtId="0" fontId="3" fillId="2" borderId="2" xfId="0" applyFont="1" applyFill="1" applyBorder="1"/>
    <xf numFmtId="0" fontId="3" fillId="2" borderId="4" xfId="0" applyFont="1" applyFill="1" applyBorder="1"/>
    <xf numFmtId="0" fontId="17" fillId="4" borderId="0" xfId="0" applyFont="1" applyFill="1" applyAlignment="1">
      <alignment vertical="center"/>
    </xf>
    <xf numFmtId="0" fontId="10" fillId="4" borderId="0" xfId="0" applyFont="1" applyFill="1" applyAlignment="1">
      <alignment vertical="top"/>
    </xf>
    <xf numFmtId="0" fontId="16" fillId="4" borderId="0" xfId="0" applyFont="1" applyFill="1" applyAlignment="1">
      <alignment vertical="center" wrapText="1"/>
    </xf>
    <xf numFmtId="0" fontId="18" fillId="4" borderId="0" xfId="0" applyFont="1" applyFill="1" applyAlignment="1">
      <alignment vertical="center" wrapText="1"/>
    </xf>
    <xf numFmtId="0" fontId="19" fillId="0" borderId="0" xfId="0" applyFont="1"/>
    <xf numFmtId="0" fontId="4" fillId="0" borderId="0" xfId="0" applyFont="1" applyAlignment="1">
      <alignment vertical="center" wrapText="1"/>
    </xf>
    <xf numFmtId="0" fontId="4" fillId="4" borderId="0" xfId="0" applyFont="1" applyFill="1" applyAlignment="1">
      <alignment horizontal="left" vertical="center" wrapText="1"/>
    </xf>
    <xf numFmtId="0" fontId="5" fillId="4" borderId="0" xfId="0" applyFont="1" applyFill="1" applyAlignment="1">
      <alignment horizontal="left" vertical="center"/>
    </xf>
    <xf numFmtId="0" fontId="0" fillId="4" borderId="0" xfId="0" applyFill="1"/>
    <xf numFmtId="0" fontId="1" fillId="0" borderId="8" xfId="0" applyFont="1" applyBorder="1" applyAlignment="1">
      <alignment horizontal="left"/>
    </xf>
    <xf numFmtId="0" fontId="16" fillId="4" borderId="0" xfId="0" applyFont="1" applyFill="1"/>
    <xf numFmtId="0" fontId="16" fillId="4" borderId="0" xfId="0" applyFont="1" applyFill="1" applyAlignment="1">
      <alignment horizontal="right"/>
    </xf>
    <xf numFmtId="0" fontId="1" fillId="4" borderId="2" xfId="0" applyFont="1" applyFill="1" applyBorder="1" applyAlignment="1">
      <alignment horizontal="left"/>
    </xf>
    <xf numFmtId="0" fontId="21" fillId="4" borderId="3" xfId="0" applyFont="1" applyFill="1" applyBorder="1" applyAlignment="1">
      <alignment horizontal="center" vertical="center" wrapText="1"/>
    </xf>
    <xf numFmtId="0" fontId="22" fillId="4" borderId="0" xfId="0" applyFont="1" applyFill="1" applyAlignment="1">
      <alignment horizontal="right" vertical="center" wrapText="1"/>
    </xf>
    <xf numFmtId="0" fontId="21" fillId="4" borderId="5"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2" fillId="4" borderId="10" xfId="0" applyFont="1" applyFill="1" applyBorder="1" applyAlignment="1">
      <alignment horizontal="right" vertical="center" wrapText="1"/>
    </xf>
    <xf numFmtId="0" fontId="22" fillId="4" borderId="10" xfId="0" applyFont="1" applyFill="1" applyBorder="1" applyAlignment="1">
      <alignment horizontal="center" vertical="center"/>
    </xf>
    <xf numFmtId="0" fontId="21" fillId="4" borderId="10"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8" fillId="4" borderId="0" xfId="0" applyFont="1" applyFill="1" applyAlignment="1">
      <alignment horizontal="center" vertical="center" wrapText="1"/>
    </xf>
    <xf numFmtId="0" fontId="23" fillId="4" borderId="0" xfId="0" applyFont="1" applyFill="1" applyAlignment="1">
      <alignment vertical="center"/>
    </xf>
    <xf numFmtId="0" fontId="10" fillId="4" borderId="0" xfId="0" applyFont="1" applyFill="1" applyAlignment="1">
      <alignment horizontal="left" vertical="top" wrapText="1"/>
    </xf>
    <xf numFmtId="0" fontId="10" fillId="4" borderId="0" xfId="0" applyFont="1" applyFill="1" applyAlignment="1">
      <alignment vertical="center" wrapText="1"/>
    </xf>
    <xf numFmtId="0" fontId="24" fillId="4" borderId="0" xfId="0" applyFont="1" applyFill="1" applyAlignment="1">
      <alignment horizontal="center" vertical="center"/>
    </xf>
    <xf numFmtId="0" fontId="10" fillId="4" borderId="0" xfId="0" applyFont="1" applyFill="1" applyAlignment="1">
      <alignment horizontal="left" vertical="center" wrapText="1"/>
    </xf>
    <xf numFmtId="0" fontId="10" fillId="4" borderId="0" xfId="0" applyFont="1" applyFill="1" applyAlignment="1">
      <alignment horizontal="left" vertical="center" wrapText="1" indent="10"/>
    </xf>
    <xf numFmtId="0" fontId="10" fillId="4" borderId="0" xfId="0" applyFont="1" applyFill="1" applyAlignment="1">
      <alignment horizontal="center" vertical="center" wrapText="1"/>
    </xf>
    <xf numFmtId="0" fontId="23" fillId="4" borderId="19" xfId="0" applyFont="1" applyFill="1" applyBorder="1" applyAlignment="1" applyProtection="1">
      <alignment horizontal="center" vertical="center" wrapText="1"/>
      <protection locked="0"/>
    </xf>
    <xf numFmtId="0" fontId="23" fillId="4" borderId="20" xfId="0" applyFont="1" applyFill="1" applyBorder="1" applyAlignment="1" applyProtection="1">
      <alignment horizontal="center" vertical="center" wrapText="1"/>
      <protection locked="0"/>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165" fontId="10" fillId="3" borderId="21" xfId="0" applyNumberFormat="1" applyFont="1" applyFill="1" applyBorder="1" applyAlignment="1" applyProtection="1">
      <alignment horizontal="right" vertical="center" indent="4"/>
      <protection locked="0"/>
    </xf>
    <xf numFmtId="165" fontId="10" fillId="3" borderId="22" xfId="0" applyNumberFormat="1" applyFont="1" applyFill="1" applyBorder="1" applyAlignment="1" applyProtection="1">
      <alignment horizontal="right" vertical="center" indent="4"/>
      <protection locked="0"/>
    </xf>
    <xf numFmtId="165" fontId="10" fillId="3" borderId="23" xfId="0" applyNumberFormat="1" applyFont="1" applyFill="1" applyBorder="1" applyAlignment="1" applyProtection="1">
      <alignment horizontal="right" vertical="center" indent="4"/>
      <protection locked="0"/>
    </xf>
    <xf numFmtId="165" fontId="10" fillId="3" borderId="24" xfId="0" applyNumberFormat="1" applyFont="1" applyFill="1" applyBorder="1" applyAlignment="1" applyProtection="1">
      <alignment horizontal="right" vertical="center" indent="4"/>
      <protection locked="0"/>
    </xf>
    <xf numFmtId="165" fontId="10" fillId="3" borderId="25" xfId="0" applyNumberFormat="1" applyFont="1" applyFill="1" applyBorder="1" applyAlignment="1" applyProtection="1">
      <alignment horizontal="right" vertical="center" indent="4"/>
      <protection locked="0"/>
    </xf>
    <xf numFmtId="165" fontId="10" fillId="3" borderId="26" xfId="0" applyNumberFormat="1" applyFont="1" applyFill="1" applyBorder="1" applyAlignment="1" applyProtection="1">
      <alignment horizontal="right" vertical="center" indent="4"/>
      <protection locked="0"/>
    </xf>
    <xf numFmtId="0" fontId="15" fillId="4" borderId="0" xfId="0" applyFont="1" applyFill="1" applyAlignment="1">
      <alignment horizontal="left" vertical="center"/>
    </xf>
    <xf numFmtId="0" fontId="27" fillId="4" borderId="27" xfId="0" applyFont="1" applyFill="1" applyBorder="1" applyAlignment="1" applyProtection="1">
      <alignment horizontal="center" vertical="center" wrapText="1"/>
      <protection locked="0"/>
    </xf>
    <xf numFmtId="0" fontId="27" fillId="4" borderId="20" xfId="0" applyFont="1" applyFill="1" applyBorder="1" applyAlignment="1" applyProtection="1">
      <alignment horizontal="center" vertical="center" wrapText="1"/>
      <protection locked="0"/>
    </xf>
    <xf numFmtId="0" fontId="27" fillId="4" borderId="14" xfId="0" applyFont="1" applyFill="1" applyBorder="1" applyAlignment="1">
      <alignment horizontal="center" vertical="center" wrapText="1"/>
    </xf>
    <xf numFmtId="0" fontId="27" fillId="4" borderId="24" xfId="0" applyFont="1" applyFill="1" applyBorder="1" applyAlignment="1">
      <alignment horizontal="center" vertical="center" wrapText="1"/>
    </xf>
    <xf numFmtId="0" fontId="28" fillId="4" borderId="0" xfId="0" applyFont="1" applyFill="1"/>
    <xf numFmtId="0" fontId="28" fillId="4" borderId="28"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28" fillId="0" borderId="0" xfId="0" applyFont="1"/>
    <xf numFmtId="0" fontId="16" fillId="4" borderId="31" xfId="0" applyFont="1" applyFill="1" applyBorder="1" applyAlignment="1">
      <alignment horizontal="left" vertical="center" wrapText="1"/>
    </xf>
    <xf numFmtId="0" fontId="16" fillId="4" borderId="2" xfId="0" applyFont="1" applyFill="1" applyBorder="1" applyAlignment="1">
      <alignment vertical="center" wrapText="1"/>
    </xf>
    <xf numFmtId="0" fontId="16" fillId="4" borderId="32" xfId="0" applyFont="1" applyFill="1" applyBorder="1" applyAlignment="1">
      <alignment horizontal="center" vertical="center" wrapText="1"/>
    </xf>
    <xf numFmtId="165" fontId="16" fillId="4" borderId="19" xfId="0" applyNumberFormat="1" applyFont="1" applyFill="1" applyBorder="1" applyAlignment="1">
      <alignment horizontal="right" vertical="center" wrapText="1" indent="4"/>
    </xf>
    <xf numFmtId="165" fontId="16" fillId="4" borderId="20" xfId="0" applyNumberFormat="1" applyFont="1" applyFill="1" applyBorder="1" applyAlignment="1">
      <alignment horizontal="right" vertical="center" wrapText="1" indent="4"/>
    </xf>
    <xf numFmtId="49" fontId="16" fillId="4" borderId="33" xfId="0" applyNumberFormat="1" applyFont="1" applyFill="1" applyBorder="1" applyAlignment="1">
      <alignment horizontal="left" vertical="center" wrapText="1"/>
    </xf>
    <xf numFmtId="0" fontId="16" fillId="4" borderId="0" xfId="0" applyFont="1" applyFill="1" applyAlignment="1">
      <alignment horizontal="left" vertical="center" wrapText="1" indent="1"/>
    </xf>
    <xf numFmtId="0" fontId="16" fillId="4" borderId="34" xfId="0" applyFont="1" applyFill="1" applyBorder="1" applyAlignment="1">
      <alignment horizontal="center" vertical="center" wrapText="1"/>
    </xf>
    <xf numFmtId="165" fontId="16" fillId="3" borderId="23" xfId="0" applyNumberFormat="1" applyFont="1" applyFill="1" applyBorder="1" applyAlignment="1" applyProtection="1">
      <alignment horizontal="right" vertical="center" wrapText="1" indent="4"/>
      <protection locked="0"/>
    </xf>
    <xf numFmtId="165" fontId="16" fillId="3" borderId="24" xfId="0" applyNumberFormat="1" applyFont="1" applyFill="1" applyBorder="1" applyAlignment="1" applyProtection="1">
      <alignment horizontal="right" vertical="center" wrapText="1" indent="4"/>
      <protection locked="0"/>
    </xf>
    <xf numFmtId="49" fontId="16" fillId="4" borderId="35" xfId="0" applyNumberFormat="1" applyFont="1" applyFill="1" applyBorder="1" applyAlignment="1">
      <alignment horizontal="left" vertical="center" wrapText="1"/>
    </xf>
    <xf numFmtId="0" fontId="16" fillId="4" borderId="10" xfId="0" applyFont="1" applyFill="1" applyBorder="1" applyAlignment="1">
      <alignment horizontal="left" vertical="center" wrapText="1" indent="1"/>
    </xf>
    <xf numFmtId="0" fontId="16" fillId="4" borderId="36" xfId="0" applyFont="1" applyFill="1" applyBorder="1" applyAlignment="1">
      <alignment horizontal="center" vertical="center" wrapText="1"/>
    </xf>
    <xf numFmtId="165" fontId="16" fillId="3" borderId="25" xfId="0" applyNumberFormat="1" applyFont="1" applyFill="1" applyBorder="1" applyAlignment="1" applyProtection="1">
      <alignment horizontal="right" vertical="center" wrapText="1" indent="4"/>
      <protection locked="0"/>
    </xf>
    <xf numFmtId="165" fontId="16" fillId="3" borderId="26" xfId="0" applyNumberFormat="1" applyFont="1" applyFill="1" applyBorder="1" applyAlignment="1" applyProtection="1">
      <alignment horizontal="right" vertical="center" wrapText="1" indent="4"/>
      <protection locked="0"/>
    </xf>
    <xf numFmtId="49" fontId="16" fillId="4" borderId="0" xfId="0" applyNumberFormat="1" applyFont="1" applyFill="1" applyAlignment="1">
      <alignment horizontal="left" vertical="center" wrapText="1" indent="1"/>
    </xf>
    <xf numFmtId="49" fontId="10" fillId="4" borderId="10" xfId="0" applyNumberFormat="1" applyFont="1" applyFill="1" applyBorder="1" applyAlignment="1">
      <alignment horizontal="left" vertical="center" wrapText="1" indent="1"/>
    </xf>
    <xf numFmtId="165" fontId="16" fillId="4" borderId="25" xfId="0" applyNumberFormat="1" applyFont="1" applyFill="1" applyBorder="1" applyAlignment="1">
      <alignment horizontal="right" vertical="center" wrapText="1" indent="4"/>
    </xf>
    <xf numFmtId="165" fontId="16" fillId="4" borderId="26" xfId="0" applyNumberFormat="1" applyFont="1" applyFill="1" applyBorder="1" applyAlignment="1">
      <alignment horizontal="right" vertical="center" wrapText="1" indent="4"/>
    </xf>
    <xf numFmtId="0" fontId="10" fillId="4" borderId="33" xfId="0" applyFont="1" applyFill="1" applyBorder="1" applyAlignment="1">
      <alignment horizontal="left" vertical="center" wrapText="1"/>
    </xf>
    <xf numFmtId="0" fontId="10" fillId="4" borderId="34" xfId="0" applyFont="1" applyFill="1" applyBorder="1" applyAlignment="1">
      <alignment horizontal="center" vertical="center" wrapText="1"/>
    </xf>
    <xf numFmtId="165" fontId="10" fillId="3" borderId="19" xfId="0" applyNumberFormat="1" applyFont="1" applyFill="1" applyBorder="1" applyAlignment="1" applyProtection="1">
      <alignment horizontal="right" vertical="center" wrapText="1" indent="4"/>
      <protection locked="0"/>
    </xf>
    <xf numFmtId="165" fontId="10" fillId="3" borderId="20" xfId="0" applyNumberFormat="1" applyFont="1" applyFill="1" applyBorder="1" applyAlignment="1" applyProtection="1">
      <alignment horizontal="right" vertical="center" wrapText="1" indent="4"/>
      <protection locked="0"/>
    </xf>
    <xf numFmtId="165" fontId="10" fillId="3" borderId="23" xfId="0" applyNumberFormat="1" applyFont="1" applyFill="1" applyBorder="1" applyAlignment="1" applyProtection="1">
      <alignment horizontal="right" vertical="center" wrapText="1" indent="4"/>
      <protection locked="0"/>
    </xf>
    <xf numFmtId="165" fontId="10" fillId="3" borderId="24" xfId="0" applyNumberFormat="1" applyFont="1" applyFill="1" applyBorder="1" applyAlignment="1" applyProtection="1">
      <alignment horizontal="right" vertical="center" wrapText="1" indent="4"/>
      <protection locked="0"/>
    </xf>
    <xf numFmtId="0" fontId="10" fillId="4" borderId="35" xfId="0" applyFont="1" applyFill="1" applyBorder="1" applyAlignment="1">
      <alignment horizontal="left" vertical="center" wrapText="1"/>
    </xf>
    <xf numFmtId="0" fontId="10" fillId="4" borderId="10" xfId="0" applyFont="1" applyFill="1" applyBorder="1" applyAlignment="1">
      <alignment vertical="center" wrapText="1"/>
    </xf>
    <xf numFmtId="0" fontId="10" fillId="4" borderId="36" xfId="0" applyFont="1" applyFill="1" applyBorder="1" applyAlignment="1">
      <alignment horizontal="center" vertical="center" wrapText="1"/>
    </xf>
    <xf numFmtId="165" fontId="10" fillId="3" borderId="25" xfId="0" applyNumberFormat="1" applyFont="1" applyFill="1" applyBorder="1" applyAlignment="1" applyProtection="1">
      <alignment horizontal="right" vertical="center" wrapText="1" indent="4"/>
      <protection locked="0"/>
    </xf>
    <xf numFmtId="165" fontId="10" fillId="3" borderId="26" xfId="0" applyNumberFormat="1" applyFont="1" applyFill="1" applyBorder="1" applyAlignment="1" applyProtection="1">
      <alignment horizontal="right" vertical="center" wrapText="1" indent="4"/>
      <protection locked="0"/>
    </xf>
    <xf numFmtId="0" fontId="10" fillId="4" borderId="2" xfId="0" applyFont="1" applyFill="1" applyBorder="1" applyAlignment="1">
      <alignment vertical="center" wrapText="1"/>
    </xf>
    <xf numFmtId="0" fontId="10" fillId="4" borderId="32" xfId="0" applyFont="1" applyFill="1" applyBorder="1" applyAlignment="1">
      <alignment horizontal="center" vertical="center" wrapText="1"/>
    </xf>
    <xf numFmtId="0" fontId="16" fillId="4" borderId="35" xfId="0" applyFont="1" applyFill="1" applyBorder="1" applyAlignment="1">
      <alignment horizontal="left" vertical="center" wrapText="1"/>
    </xf>
    <xf numFmtId="0" fontId="16" fillId="4" borderId="37" xfId="0" applyFont="1" applyFill="1" applyBorder="1" applyAlignment="1">
      <alignment vertical="center" wrapText="1"/>
    </xf>
    <xf numFmtId="0" fontId="16" fillId="4" borderId="38" xfId="0" applyFont="1" applyFill="1" applyBorder="1" applyAlignment="1">
      <alignment horizontal="center" vertical="center" wrapText="1"/>
    </xf>
    <xf numFmtId="165" fontId="16" fillId="4" borderId="9" xfId="0" applyNumberFormat="1" applyFont="1" applyFill="1" applyBorder="1" applyAlignment="1">
      <alignment horizontal="right" vertical="center" wrapText="1" indent="4"/>
    </xf>
    <xf numFmtId="165" fontId="16" fillId="4" borderId="39" xfId="0" applyNumberFormat="1" applyFont="1" applyFill="1" applyBorder="1" applyAlignment="1">
      <alignment horizontal="right" vertical="center" wrapText="1" indent="4"/>
    </xf>
    <xf numFmtId="0" fontId="27" fillId="4" borderId="0" xfId="0" applyFont="1" applyFill="1" applyAlignment="1">
      <alignment horizontal="left" vertical="center" wrapText="1"/>
    </xf>
    <xf numFmtId="0" fontId="27" fillId="4" borderId="0" xfId="0" applyFont="1" applyFill="1" applyAlignment="1">
      <alignment vertical="center" wrapText="1"/>
    </xf>
    <xf numFmtId="0" fontId="27" fillId="4" borderId="0" xfId="0" applyFont="1" applyFill="1" applyAlignment="1">
      <alignment horizontal="center" vertical="center" wrapText="1"/>
    </xf>
    <xf numFmtId="0" fontId="16" fillId="4" borderId="19" xfId="0" applyFont="1" applyFill="1" applyBorder="1" applyAlignment="1">
      <alignment horizontal="left" vertical="center" wrapText="1"/>
    </xf>
    <xf numFmtId="0" fontId="16" fillId="4" borderId="27" xfId="0" applyFont="1" applyFill="1" applyBorder="1" applyAlignment="1">
      <alignment vertical="center" wrapText="1"/>
    </xf>
    <xf numFmtId="0" fontId="16" fillId="4" borderId="40" xfId="0" applyFont="1" applyFill="1" applyBorder="1" applyAlignment="1">
      <alignment horizontal="center" vertical="center" wrapText="1"/>
    </xf>
    <xf numFmtId="0" fontId="16" fillId="3" borderId="19" xfId="0" applyFont="1" applyFill="1" applyBorder="1" applyAlignment="1" applyProtection="1">
      <alignment horizontal="right" vertical="center" wrapText="1" indent="4"/>
      <protection locked="0"/>
    </xf>
    <xf numFmtId="0" fontId="16" fillId="3" borderId="20" xfId="0" applyFont="1" applyFill="1" applyBorder="1" applyAlignment="1" applyProtection="1">
      <alignment horizontal="right" vertical="center" wrapText="1" indent="4"/>
      <protection locked="0"/>
    </xf>
    <xf numFmtId="0" fontId="16" fillId="4" borderId="23" xfId="0" applyFont="1" applyFill="1" applyBorder="1" applyAlignment="1">
      <alignment horizontal="left" vertical="center" wrapText="1"/>
    </xf>
    <xf numFmtId="0" fontId="16" fillId="4" borderId="14" xfId="0" applyFont="1" applyFill="1" applyBorder="1" applyAlignment="1">
      <alignment vertical="center" wrapText="1"/>
    </xf>
    <xf numFmtId="0" fontId="16" fillId="4" borderId="41" xfId="0" applyFont="1" applyFill="1" applyBorder="1" applyAlignment="1">
      <alignment horizontal="center" vertical="center" wrapText="1"/>
    </xf>
    <xf numFmtId="165" fontId="10" fillId="4" borderId="24" xfId="0" applyNumberFormat="1" applyFont="1" applyFill="1" applyBorder="1" applyAlignment="1">
      <alignment horizontal="center" vertical="center" wrapText="1"/>
    </xf>
    <xf numFmtId="0" fontId="10" fillId="4" borderId="0" xfId="0" applyFont="1" applyFill="1" applyAlignment="1">
      <alignment horizontal="center" vertical="center"/>
    </xf>
    <xf numFmtId="0" fontId="16" fillId="4" borderId="14" xfId="0" applyFont="1" applyFill="1" applyBorder="1" applyAlignment="1">
      <alignment horizontal="left" vertical="center" wrapText="1" indent="1"/>
    </xf>
    <xf numFmtId="165" fontId="10" fillId="4" borderId="23" xfId="0" applyNumberFormat="1" applyFont="1" applyFill="1" applyBorder="1" applyAlignment="1">
      <alignment horizontal="center" vertical="center" wrapText="1"/>
    </xf>
    <xf numFmtId="0" fontId="10" fillId="4" borderId="0" xfId="0" applyFont="1" applyFill="1" applyAlignment="1">
      <alignment vertical="center"/>
    </xf>
    <xf numFmtId="0" fontId="16" fillId="4" borderId="25" xfId="0" applyFont="1" applyFill="1" applyBorder="1" applyAlignment="1">
      <alignment horizontal="left" vertical="center" wrapText="1"/>
    </xf>
    <xf numFmtId="0" fontId="16" fillId="4" borderId="42" xfId="0" applyFont="1" applyFill="1" applyBorder="1" applyAlignment="1">
      <alignment vertical="center" wrapText="1"/>
    </xf>
    <xf numFmtId="0" fontId="16" fillId="4" borderId="43" xfId="0" applyFont="1" applyFill="1" applyBorder="1" applyAlignment="1">
      <alignment horizontal="center" vertical="center" wrapText="1"/>
    </xf>
    <xf numFmtId="0" fontId="30" fillId="4" borderId="0" xfId="0" applyFont="1" applyFill="1" applyAlignment="1">
      <alignment horizontal="left" vertical="center" indent="1"/>
    </xf>
    <xf numFmtId="0" fontId="5" fillId="4" borderId="0" xfId="0" applyFont="1" applyFill="1" applyAlignment="1">
      <alignment vertical="center"/>
    </xf>
    <xf numFmtId="0" fontId="31" fillId="4" borderId="0" xfId="0" applyFont="1" applyFill="1" applyAlignment="1">
      <alignment vertical="center"/>
    </xf>
    <xf numFmtId="0" fontId="27" fillId="4" borderId="0" xfId="0" applyFont="1" applyFill="1" applyAlignment="1">
      <alignment vertical="center"/>
    </xf>
    <xf numFmtId="0" fontId="16" fillId="4" borderId="25"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21" xfId="0" applyFont="1" applyFill="1" applyBorder="1" applyAlignment="1">
      <alignment horizontal="left" vertical="center" wrapText="1"/>
    </xf>
    <xf numFmtId="0" fontId="16" fillId="4" borderId="44" xfId="0" applyFont="1" applyFill="1" applyBorder="1" applyAlignment="1">
      <alignment vertical="center" wrapText="1"/>
    </xf>
    <xf numFmtId="0" fontId="16" fillId="4" borderId="45" xfId="0" applyFont="1" applyFill="1" applyBorder="1" applyAlignment="1">
      <alignment horizontal="center" vertical="center" wrapText="1"/>
    </xf>
    <xf numFmtId="0" fontId="10" fillId="4" borderId="14" xfId="0" applyFont="1" applyFill="1" applyBorder="1" applyAlignment="1">
      <alignment vertical="center" wrapText="1"/>
    </xf>
    <xf numFmtId="165" fontId="16" fillId="4" borderId="23" xfId="0" applyNumberFormat="1" applyFont="1" applyFill="1" applyBorder="1" applyAlignment="1">
      <alignment horizontal="right" vertical="center" wrapText="1" indent="4"/>
    </xf>
    <xf numFmtId="165" fontId="16" fillId="4" borderId="24" xfId="0" applyNumberFormat="1" applyFont="1" applyFill="1" applyBorder="1" applyAlignment="1">
      <alignment horizontal="right" vertical="center" wrapText="1" indent="4"/>
    </xf>
    <xf numFmtId="0" fontId="17" fillId="4" borderId="0" xfId="0" applyFont="1" applyFill="1" applyAlignment="1">
      <alignment horizontal="left"/>
    </xf>
    <xf numFmtId="49" fontId="16" fillId="4" borderId="23" xfId="0" applyNumberFormat="1" applyFont="1" applyFill="1" applyBorder="1" applyAlignment="1">
      <alignment horizontal="left" vertical="center" wrapText="1"/>
    </xf>
    <xf numFmtId="49" fontId="16" fillId="4" borderId="14" xfId="0" applyNumberFormat="1" applyFont="1" applyFill="1" applyBorder="1" applyAlignment="1">
      <alignment vertical="center" wrapText="1"/>
    </xf>
    <xf numFmtId="4" fontId="16" fillId="4" borderId="23" xfId="0" applyNumberFormat="1" applyFont="1" applyFill="1" applyBorder="1" applyAlignment="1">
      <alignment horizontal="right" vertical="center" wrapText="1" indent="4"/>
    </xf>
    <xf numFmtId="4" fontId="16" fillId="4" borderId="24" xfId="0" applyNumberFormat="1" applyFont="1" applyFill="1" applyBorder="1" applyAlignment="1">
      <alignment horizontal="right" vertical="center" wrapText="1" indent="4"/>
    </xf>
    <xf numFmtId="165" fontId="10" fillId="4" borderId="46" xfId="0" applyNumberFormat="1" applyFont="1" applyFill="1" applyBorder="1" applyAlignment="1">
      <alignment horizontal="right" vertical="center" wrapText="1" indent="4"/>
    </xf>
    <xf numFmtId="165" fontId="10" fillId="4" borderId="24" xfId="0" applyNumberFormat="1" applyFont="1" applyFill="1" applyBorder="1" applyAlignment="1">
      <alignment horizontal="right" vertical="center" wrapText="1" indent="4"/>
    </xf>
    <xf numFmtId="0" fontId="33" fillId="0" borderId="0" xfId="0" applyFont="1"/>
    <xf numFmtId="165" fontId="16" fillId="4" borderId="46" xfId="0" applyNumberFormat="1" applyFont="1" applyFill="1" applyBorder="1" applyAlignment="1">
      <alignment horizontal="right" vertical="center" wrapText="1" indent="4"/>
    </xf>
    <xf numFmtId="0" fontId="16" fillId="4" borderId="23" xfId="0" applyFont="1" applyFill="1" applyBorder="1" applyAlignment="1">
      <alignment vertical="center" wrapText="1"/>
    </xf>
    <xf numFmtId="0" fontId="34" fillId="4" borderId="0" xfId="0" applyFont="1" applyFill="1"/>
    <xf numFmtId="4" fontId="16" fillId="3" borderId="23" xfId="0" applyNumberFormat="1" applyFont="1" applyFill="1" applyBorder="1" applyAlignment="1" applyProtection="1">
      <alignment horizontal="right" vertical="center" wrapText="1" indent="4"/>
      <protection locked="0"/>
    </xf>
    <xf numFmtId="4" fontId="16" fillId="3" borderId="24" xfId="0" applyNumberFormat="1" applyFont="1" applyFill="1" applyBorder="1" applyAlignment="1" applyProtection="1">
      <alignment horizontal="right" vertical="center" wrapText="1" indent="4"/>
      <protection locked="0"/>
    </xf>
    <xf numFmtId="4" fontId="16" fillId="4" borderId="25" xfId="0" applyNumberFormat="1" applyFont="1" applyFill="1" applyBorder="1" applyAlignment="1">
      <alignment horizontal="right" vertical="center" wrapText="1" indent="4"/>
    </xf>
    <xf numFmtId="4" fontId="16" fillId="4" borderId="26" xfId="0" applyNumberFormat="1" applyFont="1" applyFill="1" applyBorder="1" applyAlignment="1">
      <alignment horizontal="right" vertical="center" wrapText="1" indent="4"/>
    </xf>
    <xf numFmtId="0" fontId="35" fillId="4" borderId="0" xfId="0" applyFont="1" applyFill="1" applyAlignment="1">
      <alignment vertical="center" wrapText="1"/>
    </xf>
    <xf numFmtId="0" fontId="27" fillId="4" borderId="42"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49" fontId="16" fillId="4" borderId="19" xfId="0" applyNumberFormat="1" applyFont="1" applyFill="1" applyBorder="1" applyAlignment="1">
      <alignment horizontal="left" vertical="center" wrapText="1"/>
    </xf>
    <xf numFmtId="165" fontId="16" fillId="3" borderId="19" xfId="0" applyNumberFormat="1" applyFont="1" applyFill="1" applyBorder="1" applyAlignment="1" applyProtection="1">
      <alignment horizontal="right" vertical="center" wrapText="1" indent="4"/>
      <protection locked="0"/>
    </xf>
    <xf numFmtId="165" fontId="16" fillId="3" borderId="20" xfId="0" applyNumberFormat="1" applyFont="1" applyFill="1" applyBorder="1" applyAlignment="1" applyProtection="1">
      <alignment horizontal="right" vertical="center" wrapText="1" indent="4"/>
      <protection locked="0"/>
    </xf>
    <xf numFmtId="49" fontId="16" fillId="4" borderId="21" xfId="0" applyNumberFormat="1" applyFont="1" applyFill="1" applyBorder="1" applyAlignment="1">
      <alignment horizontal="left" vertical="center" wrapText="1"/>
    </xf>
    <xf numFmtId="49" fontId="16" fillId="4" borderId="44" xfId="0" applyNumberFormat="1" applyFont="1" applyFill="1" applyBorder="1" applyAlignment="1">
      <alignment horizontal="left" vertical="center" wrapText="1" indent="1"/>
    </xf>
    <xf numFmtId="49" fontId="16" fillId="4" borderId="14" xfId="0" applyNumberFormat="1" applyFont="1" applyFill="1" applyBorder="1" applyAlignment="1">
      <alignment horizontal="left" vertical="center" wrapText="1" indent="1"/>
    </xf>
    <xf numFmtId="49" fontId="16" fillId="4" borderId="25" xfId="0" applyNumberFormat="1" applyFont="1" applyFill="1" applyBorder="1" applyAlignment="1">
      <alignment horizontal="left" vertical="center" wrapText="1"/>
    </xf>
    <xf numFmtId="49" fontId="16" fillId="4" borderId="42" xfId="0" applyNumberFormat="1" applyFont="1" applyFill="1" applyBorder="1" applyAlignment="1">
      <alignment horizontal="left" vertical="center" wrapText="1"/>
    </xf>
    <xf numFmtId="0" fontId="33" fillId="4" borderId="0" xfId="0" applyFont="1" applyFill="1" applyAlignment="1">
      <alignment horizontal="left" vertical="top"/>
    </xf>
    <xf numFmtId="0" fontId="8" fillId="4" borderId="0" xfId="0" applyFont="1" applyFill="1" applyAlignment="1">
      <alignment horizontal="left" vertical="top" wrapText="1"/>
    </xf>
    <xf numFmtId="0" fontId="7" fillId="4" borderId="0" xfId="0" applyFont="1" applyFill="1" applyAlignment="1">
      <alignment horizontal="left" vertical="top"/>
    </xf>
    <xf numFmtId="0" fontId="23" fillId="4" borderId="0" xfId="0" applyFont="1" applyFill="1" applyAlignment="1">
      <alignment horizontal="left" vertical="center" wrapText="1"/>
    </xf>
    <xf numFmtId="0" fontId="8" fillId="4" borderId="0" xfId="0" applyFont="1" applyFill="1" applyAlignment="1">
      <alignment horizontal="right" vertical="top"/>
    </xf>
    <xf numFmtId="0" fontId="17" fillId="4" borderId="0" xfId="0" applyFont="1" applyFill="1" applyAlignment="1">
      <alignment horizontal="left" vertical="center"/>
    </xf>
    <xf numFmtId="0" fontId="27" fillId="4" borderId="14" xfId="0" applyFont="1" applyFill="1" applyBorder="1" applyAlignment="1" applyProtection="1">
      <alignment horizontal="center" vertical="center" wrapText="1"/>
      <protection locked="0"/>
    </xf>
    <xf numFmtId="0" fontId="27" fillId="4" borderId="24" xfId="0" applyFont="1" applyFill="1" applyBorder="1" applyAlignment="1" applyProtection="1">
      <alignment horizontal="center" vertical="center" wrapText="1"/>
      <protection locked="0"/>
    </xf>
    <xf numFmtId="0" fontId="16" fillId="4" borderId="28" xfId="0" applyFont="1" applyFill="1" applyBorder="1" applyAlignment="1">
      <alignment horizontal="center" vertical="center" wrapText="1"/>
    </xf>
    <xf numFmtId="0" fontId="16" fillId="4" borderId="14" xfId="0" applyFont="1" applyFill="1" applyBorder="1" applyAlignment="1">
      <alignment horizontal="left" vertical="center" wrapText="1"/>
    </xf>
    <xf numFmtId="0" fontId="10" fillId="4" borderId="25" xfId="0" applyFont="1" applyFill="1" applyBorder="1" applyAlignment="1">
      <alignment vertical="center" wrapText="1"/>
    </xf>
    <xf numFmtId="0" fontId="10" fillId="3" borderId="25" xfId="0" applyFont="1" applyFill="1" applyBorder="1" applyAlignment="1" applyProtection="1">
      <alignment horizontal="center" vertical="center" wrapText="1"/>
      <protection locked="0"/>
    </xf>
    <xf numFmtId="0" fontId="10" fillId="3" borderId="26" xfId="0" applyFont="1" applyFill="1" applyBorder="1" applyAlignment="1" applyProtection="1">
      <alignment horizontal="center" vertical="center" wrapText="1"/>
      <protection locked="0"/>
    </xf>
    <xf numFmtId="0" fontId="7" fillId="4" borderId="0" xfId="0" applyFont="1" applyFill="1"/>
    <xf numFmtId="0" fontId="7" fillId="4" borderId="0" xfId="0" applyFont="1" applyFill="1" applyAlignment="1">
      <alignment horizontal="right"/>
    </xf>
    <xf numFmtId="0" fontId="23" fillId="4" borderId="27" xfId="0" applyFont="1" applyFill="1" applyBorder="1" applyAlignment="1" applyProtection="1">
      <alignment horizontal="center" vertical="center" wrapText="1"/>
      <protection locked="0"/>
    </xf>
    <xf numFmtId="0" fontId="23" fillId="4" borderId="14"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36" fillId="4" borderId="0" xfId="0" applyFont="1" applyFill="1" applyAlignment="1">
      <alignment vertical="center"/>
    </xf>
    <xf numFmtId="49" fontId="10" fillId="4" borderId="19" xfId="0" applyNumberFormat="1" applyFont="1" applyFill="1" applyBorder="1" applyAlignment="1">
      <alignment horizontal="left" vertical="center" wrapText="1"/>
    </xf>
    <xf numFmtId="0" fontId="10" fillId="4" borderId="27" xfId="0" applyFont="1" applyFill="1" applyBorder="1" applyAlignment="1">
      <alignment vertical="center" wrapText="1"/>
    </xf>
    <xf numFmtId="0" fontId="10" fillId="4" borderId="40" xfId="0" applyFont="1" applyFill="1" applyBorder="1" applyAlignment="1">
      <alignment horizontal="center" vertical="center" wrapText="1"/>
    </xf>
    <xf numFmtId="49" fontId="10" fillId="4" borderId="23" xfId="0" applyNumberFormat="1"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41" xfId="0" applyFont="1" applyFill="1" applyBorder="1" applyAlignment="1">
      <alignment horizontal="center" vertical="center" wrapText="1"/>
    </xf>
    <xf numFmtId="166" fontId="10" fillId="4" borderId="23" xfId="0" applyNumberFormat="1" applyFont="1" applyFill="1" applyBorder="1" applyAlignment="1">
      <alignment horizontal="center" vertical="center" wrapText="1"/>
    </xf>
    <xf numFmtId="166" fontId="10" fillId="4" borderId="24" xfId="0" applyNumberFormat="1" applyFont="1" applyFill="1" applyBorder="1" applyAlignment="1">
      <alignment horizontal="center" vertical="center" wrapText="1"/>
    </xf>
    <xf numFmtId="165" fontId="1" fillId="0" borderId="0" xfId="0" applyNumberFormat="1" applyFont="1"/>
    <xf numFmtId="0" fontId="10" fillId="4" borderId="14" xfId="0" applyFont="1" applyFill="1" applyBorder="1" applyAlignment="1">
      <alignment wrapText="1"/>
    </xf>
    <xf numFmtId="165" fontId="10" fillId="3" borderId="51" xfId="0" applyNumberFormat="1" applyFont="1" applyFill="1" applyBorder="1" applyAlignment="1" applyProtection="1">
      <alignment horizontal="right" vertical="center" wrapText="1" indent="4"/>
      <protection locked="0"/>
    </xf>
    <xf numFmtId="167" fontId="10" fillId="4" borderId="23" xfId="0" applyNumberFormat="1" applyFont="1" applyFill="1" applyBorder="1" applyAlignment="1">
      <alignment horizontal="center" vertical="center" wrapText="1"/>
    </xf>
    <xf numFmtId="167" fontId="10" fillId="4" borderId="24" xfId="0" applyNumberFormat="1" applyFont="1" applyFill="1" applyBorder="1" applyAlignment="1">
      <alignment horizontal="center" vertical="center" wrapText="1"/>
    </xf>
    <xf numFmtId="49" fontId="10" fillId="4" borderId="25" xfId="0" applyNumberFormat="1" applyFont="1" applyFill="1" applyBorder="1" applyAlignment="1">
      <alignment horizontal="left" vertical="center" wrapText="1"/>
    </xf>
    <xf numFmtId="0" fontId="10" fillId="4" borderId="42" xfId="0" applyFont="1" applyFill="1" applyBorder="1" applyAlignment="1">
      <alignment vertical="center" wrapText="1"/>
    </xf>
    <xf numFmtId="0" fontId="10" fillId="4" borderId="43" xfId="0" applyFont="1" applyFill="1" applyBorder="1" applyAlignment="1">
      <alignment horizontal="center" vertical="center" wrapText="1"/>
    </xf>
    <xf numFmtId="165" fontId="16" fillId="4" borderId="52" xfId="0" applyNumberFormat="1" applyFont="1" applyFill="1" applyBorder="1" applyAlignment="1">
      <alignment horizontal="right" vertical="center" wrapText="1" indent="4"/>
    </xf>
    <xf numFmtId="49" fontId="10" fillId="4" borderId="19" xfId="0" applyNumberFormat="1" applyFont="1" applyFill="1" applyBorder="1" applyAlignment="1">
      <alignment vertical="center" wrapText="1"/>
    </xf>
    <xf numFmtId="49" fontId="10" fillId="4" borderId="23" xfId="0" applyNumberFormat="1" applyFont="1" applyFill="1" applyBorder="1" applyAlignment="1">
      <alignment vertical="center" wrapText="1"/>
    </xf>
    <xf numFmtId="0" fontId="1" fillId="4" borderId="41" xfId="0" applyFont="1" applyFill="1" applyBorder="1" applyAlignment="1">
      <alignment horizontal="center"/>
    </xf>
    <xf numFmtId="2" fontId="16" fillId="4" borderId="23" xfId="0" applyNumberFormat="1" applyFont="1" applyFill="1" applyBorder="1" applyAlignment="1">
      <alignment horizontal="center" vertical="center" wrapText="1"/>
    </xf>
    <xf numFmtId="2" fontId="16" fillId="4" borderId="24" xfId="0" applyNumberFormat="1" applyFont="1" applyFill="1" applyBorder="1" applyAlignment="1">
      <alignment horizontal="center" vertical="center" wrapText="1"/>
    </xf>
    <xf numFmtId="49" fontId="10" fillId="4" borderId="25" xfId="0" applyNumberFormat="1" applyFont="1" applyFill="1" applyBorder="1" applyAlignment="1">
      <alignment vertical="center" wrapText="1"/>
    </xf>
    <xf numFmtId="0" fontId="10" fillId="4" borderId="19" xfId="0" applyFont="1" applyFill="1" applyBorder="1" applyAlignment="1">
      <alignment horizontal="left" vertical="center" wrapText="1"/>
    </xf>
    <xf numFmtId="0" fontId="10" fillId="4" borderId="20" xfId="0" applyFont="1" applyFill="1" applyBorder="1" applyAlignment="1">
      <alignment horizontal="center" vertical="center" wrapText="1"/>
    </xf>
    <xf numFmtId="165" fontId="10" fillId="4" borderId="53" xfId="0" applyNumberFormat="1" applyFont="1" applyFill="1" applyBorder="1" applyAlignment="1">
      <alignment horizontal="right" vertical="center" wrapText="1" indent="4"/>
    </xf>
    <xf numFmtId="165" fontId="10" fillId="4" borderId="20" xfId="0" applyNumberFormat="1" applyFont="1" applyFill="1" applyBorder="1" applyAlignment="1">
      <alignment horizontal="right" vertical="center" wrapText="1" indent="4"/>
    </xf>
    <xf numFmtId="0" fontId="10" fillId="4" borderId="42" xfId="0" applyFont="1" applyFill="1" applyBorder="1"/>
    <xf numFmtId="0" fontId="33" fillId="4" borderId="0" xfId="0" applyFont="1" applyFill="1"/>
    <xf numFmtId="0" fontId="10" fillId="4" borderId="40" xfId="0" applyFont="1" applyFill="1" applyBorder="1" applyAlignment="1">
      <alignment vertical="center" wrapText="1"/>
    </xf>
    <xf numFmtId="0" fontId="10" fillId="4" borderId="41" xfId="0" applyFont="1" applyFill="1" applyBorder="1" applyAlignment="1">
      <alignment vertical="center" wrapText="1"/>
    </xf>
    <xf numFmtId="0" fontId="10" fillId="4" borderId="41" xfId="0" applyFont="1" applyFill="1" applyBorder="1" applyAlignment="1">
      <alignment horizontal="center" vertical="center"/>
    </xf>
    <xf numFmtId="166" fontId="10" fillId="4" borderId="23" xfId="0" applyNumberFormat="1" applyFont="1" applyFill="1" applyBorder="1" applyAlignment="1">
      <alignment horizontal="center" vertical="center"/>
    </xf>
    <xf numFmtId="166" fontId="10" fillId="4" borderId="24" xfId="0" applyNumberFormat="1" applyFont="1" applyFill="1" applyBorder="1" applyAlignment="1">
      <alignment horizontal="center" vertical="center"/>
    </xf>
    <xf numFmtId="165" fontId="10" fillId="4" borderId="23" xfId="0" applyNumberFormat="1" applyFont="1" applyFill="1" applyBorder="1" applyAlignment="1">
      <alignment horizontal="right" vertical="center" wrapText="1" indent="4"/>
    </xf>
    <xf numFmtId="0" fontId="10" fillId="4" borderId="0" xfId="0" applyFont="1" applyFill="1" applyAlignment="1">
      <alignment horizontal="left" vertical="center"/>
    </xf>
    <xf numFmtId="0" fontId="10" fillId="4" borderId="43" xfId="0" applyFont="1" applyFill="1" applyBorder="1" applyAlignment="1">
      <alignment vertical="center" wrapText="1"/>
    </xf>
    <xf numFmtId="0" fontId="10" fillId="4" borderId="43" xfId="0" applyFont="1" applyFill="1" applyBorder="1" applyAlignment="1">
      <alignment horizontal="center" vertical="center"/>
    </xf>
    <xf numFmtId="165" fontId="10" fillId="4" borderId="52" xfId="0" applyNumberFormat="1" applyFont="1" applyFill="1" applyBorder="1" applyAlignment="1">
      <alignment horizontal="right" vertical="center" wrapText="1" indent="4"/>
    </xf>
    <xf numFmtId="165" fontId="10" fillId="4" borderId="26" xfId="0" applyNumberFormat="1" applyFont="1" applyFill="1" applyBorder="1" applyAlignment="1">
      <alignment horizontal="right" vertical="center" wrapText="1" indent="4"/>
    </xf>
    <xf numFmtId="0" fontId="24" fillId="4" borderId="0" xfId="0" applyFont="1" applyFill="1" applyAlignment="1">
      <alignment vertical="center"/>
    </xf>
    <xf numFmtId="165" fontId="10" fillId="3" borderId="19" xfId="0" applyNumberFormat="1" applyFont="1" applyFill="1" applyBorder="1" applyAlignment="1" applyProtection="1">
      <alignment horizontal="right" vertical="center" indent="4"/>
      <protection locked="0"/>
    </xf>
    <xf numFmtId="165" fontId="10" fillId="3" borderId="20" xfId="0" applyNumberFormat="1" applyFont="1" applyFill="1" applyBorder="1" applyAlignment="1" applyProtection="1">
      <alignment horizontal="right" vertical="center" indent="4"/>
      <protection locked="0"/>
    </xf>
    <xf numFmtId="2" fontId="16" fillId="4" borderId="23" xfId="0" applyNumberFormat="1" applyFont="1" applyFill="1" applyBorder="1" applyAlignment="1">
      <alignment horizontal="center" vertical="center"/>
    </xf>
    <xf numFmtId="2" fontId="16" fillId="4" borderId="24" xfId="0" applyNumberFormat="1" applyFont="1" applyFill="1" applyBorder="1" applyAlignment="1">
      <alignment horizontal="center" vertical="center"/>
    </xf>
    <xf numFmtId="165" fontId="10" fillId="4" borderId="25" xfId="0" applyNumberFormat="1" applyFont="1" applyFill="1" applyBorder="1" applyAlignment="1">
      <alignment horizontal="right" vertical="center" wrapText="1" indent="4"/>
    </xf>
    <xf numFmtId="0" fontId="10" fillId="4" borderId="40" xfId="0" applyFont="1" applyFill="1" applyBorder="1" applyAlignment="1">
      <alignment horizontal="center" vertical="center"/>
    </xf>
    <xf numFmtId="165" fontId="16" fillId="4" borderId="53" xfId="0" applyNumberFormat="1" applyFont="1" applyFill="1" applyBorder="1" applyAlignment="1">
      <alignment horizontal="right" vertical="center" wrapText="1" indent="4"/>
    </xf>
    <xf numFmtId="0" fontId="27" fillId="4" borderId="0" xfId="0" applyFont="1" applyFill="1" applyAlignment="1">
      <alignment horizontal="left" vertical="center"/>
    </xf>
    <xf numFmtId="0" fontId="10" fillId="4" borderId="0" xfId="0" applyFont="1" applyFill="1" applyAlignment="1">
      <alignment horizontal="left"/>
    </xf>
    <xf numFmtId="0" fontId="16" fillId="4" borderId="0" xfId="0" applyFont="1" applyFill="1" applyAlignment="1">
      <alignment horizontal="left" vertical="center"/>
    </xf>
    <xf numFmtId="0" fontId="17" fillId="0" borderId="0" xfId="0" applyFont="1"/>
    <xf numFmtId="0" fontId="40" fillId="4" borderId="0" xfId="0" applyFont="1" applyFill="1" applyAlignment="1">
      <alignment vertical="center" wrapText="1"/>
    </xf>
    <xf numFmtId="0" fontId="22" fillId="4" borderId="0" xfId="0" applyFont="1" applyFill="1" applyAlignment="1">
      <alignment horizontal="right" vertical="center" wrapText="1" indent="4"/>
    </xf>
    <xf numFmtId="0" fontId="1" fillId="4" borderId="3" xfId="0" applyFont="1" applyFill="1" applyBorder="1"/>
    <xf numFmtId="0" fontId="41" fillId="4" borderId="5" xfId="0" applyFont="1" applyFill="1" applyBorder="1" applyAlignment="1">
      <alignment vertical="center" wrapText="1"/>
    </xf>
    <xf numFmtId="0" fontId="42" fillId="4" borderId="9" xfId="0" applyFont="1" applyFill="1" applyBorder="1" applyAlignment="1">
      <alignment horizontal="center" vertical="center" wrapText="1"/>
    </xf>
    <xf numFmtId="0" fontId="1" fillId="4" borderId="10" xfId="0" applyFont="1" applyFill="1" applyBorder="1"/>
    <xf numFmtId="169" fontId="17" fillId="4" borderId="10" xfId="0" applyNumberFormat="1" applyFont="1" applyFill="1" applyBorder="1" applyAlignment="1" applyProtection="1">
      <alignment vertical="center" wrapText="1"/>
      <protection locked="0"/>
    </xf>
    <xf numFmtId="0" fontId="42" fillId="4" borderId="10" xfId="0" applyFont="1" applyFill="1" applyBorder="1" applyAlignment="1">
      <alignment horizontal="center" vertical="center" wrapText="1"/>
    </xf>
    <xf numFmtId="0" fontId="42" fillId="4" borderId="11" xfId="0" applyFont="1" applyFill="1" applyBorder="1" applyAlignment="1">
      <alignment horizontal="center" vertical="center" wrapText="1"/>
    </xf>
    <xf numFmtId="169" fontId="10" fillId="4" borderId="0" xfId="0" applyNumberFormat="1" applyFont="1" applyFill="1" applyAlignment="1" applyProtection="1">
      <alignment vertical="center" wrapText="1"/>
      <protection locked="0"/>
    </xf>
    <xf numFmtId="165" fontId="16" fillId="4" borderId="35" xfId="0" applyNumberFormat="1" applyFont="1" applyFill="1" applyBorder="1" applyAlignment="1">
      <alignment horizontal="right" vertical="center" wrapText="1" indent="4"/>
    </xf>
    <xf numFmtId="165" fontId="16" fillId="4" borderId="54" xfId="0" applyNumberFormat="1" applyFont="1" applyFill="1" applyBorder="1" applyAlignment="1">
      <alignment horizontal="right" vertical="center" wrapText="1" indent="4"/>
    </xf>
    <xf numFmtId="0" fontId="17" fillId="4" borderId="0" xfId="0" applyFont="1" applyFill="1" applyAlignment="1">
      <alignment horizontal="center" vertical="center"/>
    </xf>
    <xf numFmtId="0" fontId="43" fillId="4" borderId="0" xfId="0" applyFont="1" applyFill="1" applyAlignment="1">
      <alignment vertical="center"/>
    </xf>
    <xf numFmtId="0" fontId="43" fillId="4" borderId="0" xfId="0" applyFont="1" applyFill="1" applyAlignment="1">
      <alignment vertical="center" wrapText="1"/>
    </xf>
    <xf numFmtId="0" fontId="43" fillId="4" borderId="0" xfId="0" applyFont="1" applyFill="1" applyAlignment="1">
      <alignment horizontal="left" vertical="top" wrapText="1"/>
    </xf>
    <xf numFmtId="0" fontId="43" fillId="4" borderId="0" xfId="0" applyFont="1" applyFill="1" applyAlignment="1">
      <alignment horizontal="center" vertical="center"/>
    </xf>
    <xf numFmtId="165" fontId="10" fillId="3" borderId="23" xfId="0" applyNumberFormat="1" applyFont="1" applyFill="1" applyBorder="1" applyAlignment="1" applyProtection="1">
      <alignment horizontal="center" vertical="center" wrapText="1"/>
      <protection locked="0"/>
    </xf>
    <xf numFmtId="165" fontId="10" fillId="3" borderId="24" xfId="0" applyNumberFormat="1" applyFont="1" applyFill="1" applyBorder="1" applyAlignment="1" applyProtection="1">
      <alignment horizontal="center" vertical="center" wrapText="1"/>
      <protection locked="0"/>
    </xf>
    <xf numFmtId="0" fontId="10" fillId="4" borderId="24" xfId="0" applyFont="1" applyFill="1" applyBorder="1" applyAlignment="1">
      <alignment horizontal="center" vertical="center"/>
    </xf>
    <xf numFmtId="0" fontId="10" fillId="4" borderId="26" xfId="0" applyFont="1" applyFill="1" applyBorder="1" applyAlignment="1">
      <alignment horizontal="center" vertical="center"/>
    </xf>
    <xf numFmtId="0" fontId="16" fillId="0" borderId="0" xfId="0" applyFont="1" applyAlignment="1">
      <alignment horizontal="center" vertical="center"/>
    </xf>
    <xf numFmtId="0" fontId="7" fillId="5" borderId="0" xfId="0" applyFont="1" applyFill="1"/>
    <xf numFmtId="0" fontId="7" fillId="5" borderId="0" xfId="0" applyFont="1" applyFill="1" applyAlignment="1">
      <alignment horizontal="left"/>
    </xf>
    <xf numFmtId="0" fontId="33" fillId="5" borderId="0" xfId="0" applyFont="1" applyFill="1"/>
    <xf numFmtId="0" fontId="10" fillId="5" borderId="0" xfId="0" applyFont="1" applyFill="1" applyAlignment="1">
      <alignment horizontal="center" vertical="center"/>
    </xf>
    <xf numFmtId="0" fontId="1" fillId="5" borderId="0" xfId="0" applyFont="1" applyFill="1"/>
    <xf numFmtId="0" fontId="16" fillId="5" borderId="0" xfId="0" applyFont="1" applyFill="1" applyAlignment="1">
      <alignment horizontal="center" vertical="center"/>
    </xf>
    <xf numFmtId="0" fontId="17" fillId="5" borderId="0" xfId="0" applyFont="1" applyFill="1" applyAlignment="1">
      <alignment horizontal="center" vertical="center"/>
    </xf>
    <xf numFmtId="0" fontId="16" fillId="5" borderId="0" xfId="0" applyFont="1" applyFill="1" applyAlignment="1">
      <alignment horizontal="center" vertical="center" wrapText="1"/>
    </xf>
    <xf numFmtId="0" fontId="44" fillId="5" borderId="0" xfId="0" applyFont="1" applyFill="1" applyAlignment="1">
      <alignment vertical="center" wrapText="1"/>
    </xf>
    <xf numFmtId="0" fontId="41" fillId="5" borderId="0" xfId="0" applyFont="1" applyFill="1"/>
    <xf numFmtId="0" fontId="4" fillId="5" borderId="0" xfId="0" applyFont="1" applyFill="1" applyAlignment="1">
      <alignment horizontal="left" vertical="center" wrapText="1"/>
    </xf>
    <xf numFmtId="0" fontId="5" fillId="5" borderId="0" xfId="0" applyFont="1" applyFill="1" applyAlignment="1">
      <alignment horizontal="left" vertical="center"/>
    </xf>
    <xf numFmtId="0" fontId="44" fillId="5" borderId="0" xfId="0" applyFont="1" applyFill="1" applyAlignment="1">
      <alignment horizontal="left" vertical="center" wrapText="1"/>
    </xf>
    <xf numFmtId="0" fontId="4" fillId="0" borderId="0" xfId="0" applyFont="1" applyAlignment="1">
      <alignment horizontal="left" vertical="center" wrapText="1"/>
    </xf>
    <xf numFmtId="0" fontId="1" fillId="5" borderId="0" xfId="0" applyFont="1" applyFill="1" applyAlignment="1">
      <alignment horizontal="left"/>
    </xf>
    <xf numFmtId="0" fontId="16" fillId="5" borderId="0" xfId="0" applyFont="1" applyFill="1"/>
    <xf numFmtId="0" fontId="16" fillId="5" borderId="0" xfId="0" applyFont="1" applyFill="1" applyAlignment="1">
      <alignment horizontal="right"/>
    </xf>
    <xf numFmtId="0" fontId="21" fillId="5" borderId="3" xfId="0" applyFont="1" applyFill="1" applyBorder="1" applyAlignment="1">
      <alignment horizontal="center" vertical="center" wrapText="1"/>
    </xf>
    <xf numFmtId="0" fontId="22" fillId="5" borderId="0" xfId="0" applyFont="1" applyFill="1" applyAlignment="1">
      <alignment horizontal="right" vertical="center" wrapText="1"/>
    </xf>
    <xf numFmtId="0" fontId="21" fillId="5" borderId="5"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8" fillId="5" borderId="0" xfId="0" applyFont="1" applyFill="1" applyAlignment="1">
      <alignment horizontal="center" vertical="center" wrapText="1"/>
    </xf>
    <xf numFmtId="0" fontId="23" fillId="5" borderId="0" xfId="0" applyFont="1" applyFill="1" applyAlignment="1">
      <alignment vertical="center"/>
    </xf>
    <xf numFmtId="0" fontId="10" fillId="5" borderId="0" xfId="0" applyFont="1" applyFill="1" applyAlignment="1">
      <alignment horizontal="left" vertical="center" wrapText="1"/>
    </xf>
    <xf numFmtId="0" fontId="10" fillId="5" borderId="0" xfId="0" applyFont="1" applyFill="1" applyAlignment="1">
      <alignment vertical="center" wrapText="1"/>
    </xf>
    <xf numFmtId="0" fontId="24" fillId="5" borderId="0" xfId="0" applyFont="1" applyFill="1" applyAlignment="1">
      <alignment horizontal="center" vertical="center"/>
    </xf>
    <xf numFmtId="0" fontId="10" fillId="5" borderId="0" xfId="0" applyFont="1" applyFill="1" applyAlignment="1">
      <alignment vertical="center"/>
    </xf>
    <xf numFmtId="0" fontId="16" fillId="5" borderId="0" xfId="0" applyFont="1" applyFill="1" applyAlignment="1">
      <alignment vertical="center"/>
    </xf>
    <xf numFmtId="0" fontId="23" fillId="5" borderId="0" xfId="0" applyFont="1" applyFill="1" applyAlignment="1">
      <alignment horizontal="left" vertical="center" wrapText="1"/>
    </xf>
    <xf numFmtId="0" fontId="23" fillId="5" borderId="0" xfId="0" applyFont="1" applyFill="1" applyAlignment="1">
      <alignment vertical="center" wrapText="1"/>
    </xf>
    <xf numFmtId="0" fontId="23" fillId="5" borderId="19" xfId="0" applyFont="1" applyFill="1" applyBorder="1" applyAlignment="1">
      <alignment horizontal="center" vertical="center" wrapText="1"/>
    </xf>
    <xf numFmtId="0" fontId="23" fillId="5" borderId="20" xfId="0" applyFont="1" applyFill="1" applyBorder="1" applyAlignment="1">
      <alignment horizontal="center" vertical="center" wrapText="1"/>
    </xf>
    <xf numFmtId="165" fontId="10" fillId="3" borderId="23" xfId="0" applyNumberFormat="1" applyFont="1" applyFill="1" applyBorder="1" applyAlignment="1" applyProtection="1">
      <alignment horizontal="right" vertical="center" indent="1"/>
      <protection locked="0"/>
    </xf>
    <xf numFmtId="165" fontId="10" fillId="3" borderId="24" xfId="0" applyNumberFormat="1" applyFont="1" applyFill="1" applyBorder="1" applyAlignment="1" applyProtection="1">
      <alignment horizontal="right" vertical="center" indent="1"/>
      <protection locked="0"/>
    </xf>
    <xf numFmtId="165" fontId="10" fillId="3" borderId="25" xfId="0" applyNumberFormat="1" applyFont="1" applyFill="1" applyBorder="1" applyAlignment="1" applyProtection="1">
      <alignment horizontal="right" vertical="center" indent="1"/>
      <protection locked="0"/>
    </xf>
    <xf numFmtId="165" fontId="10" fillId="3" borderId="26" xfId="0" applyNumberFormat="1" applyFont="1" applyFill="1" applyBorder="1" applyAlignment="1" applyProtection="1">
      <alignment horizontal="right" vertical="center" indent="1"/>
      <protection locked="0"/>
    </xf>
    <xf numFmtId="0" fontId="15" fillId="5" borderId="0" xfId="0" applyFont="1" applyFill="1" applyAlignment="1">
      <alignment horizontal="left" vertical="center"/>
    </xf>
    <xf numFmtId="0" fontId="27" fillId="5" borderId="27" xfId="0" applyFont="1" applyFill="1" applyBorder="1" applyAlignment="1">
      <alignment horizontal="center" vertical="center" wrapText="1"/>
    </xf>
    <xf numFmtId="0" fontId="23" fillId="5" borderId="27"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5" borderId="24" xfId="0" applyFont="1" applyFill="1" applyBorder="1" applyAlignment="1">
      <alignment horizontal="center" vertical="center" wrapText="1"/>
    </xf>
    <xf numFmtId="0" fontId="28" fillId="5" borderId="0" xfId="0" applyFont="1" applyFill="1"/>
    <xf numFmtId="0" fontId="28" fillId="5" borderId="28"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45" fillId="5" borderId="0" xfId="0" applyFont="1" applyFill="1"/>
    <xf numFmtId="0" fontId="16" fillId="5" borderId="31" xfId="0" applyFont="1" applyFill="1" applyBorder="1" applyAlignment="1">
      <alignment horizontal="left" vertical="center" wrapText="1"/>
    </xf>
    <xf numFmtId="0" fontId="16" fillId="5" borderId="2" xfId="0" applyFont="1" applyFill="1" applyBorder="1" applyAlignment="1">
      <alignment vertical="center" wrapText="1"/>
    </xf>
    <xf numFmtId="0" fontId="16" fillId="5" borderId="50" xfId="0" applyFont="1" applyFill="1" applyBorder="1" applyAlignment="1">
      <alignment horizontal="center" vertical="center" wrapText="1"/>
    </xf>
    <xf numFmtId="165" fontId="16" fillId="5" borderId="19" xfId="0" applyNumberFormat="1" applyFont="1" applyFill="1" applyBorder="1" applyAlignment="1">
      <alignment horizontal="right" vertical="center" wrapText="1" indent="4"/>
    </xf>
    <xf numFmtId="165" fontId="16" fillId="5" borderId="20" xfId="0" applyNumberFormat="1" applyFont="1" applyFill="1" applyBorder="1" applyAlignment="1">
      <alignment horizontal="right" vertical="center" wrapText="1" indent="4"/>
    </xf>
    <xf numFmtId="49" fontId="16" fillId="5" borderId="33" xfId="0" applyNumberFormat="1" applyFont="1" applyFill="1" applyBorder="1" applyAlignment="1">
      <alignment horizontal="left" vertical="center" wrapText="1"/>
    </xf>
    <xf numFmtId="0" fontId="16" fillId="5" borderId="0" xfId="0" applyFont="1" applyFill="1" applyAlignment="1">
      <alignment horizontal="left" vertical="center" wrapText="1" indent="1"/>
    </xf>
    <xf numFmtId="0" fontId="16" fillId="5" borderId="55" xfId="0" applyFont="1" applyFill="1" applyBorder="1" applyAlignment="1">
      <alignment horizontal="center" vertical="center" wrapText="1"/>
    </xf>
    <xf numFmtId="49" fontId="16" fillId="5" borderId="35" xfId="0" applyNumberFormat="1" applyFont="1" applyFill="1" applyBorder="1" applyAlignment="1">
      <alignment horizontal="left" vertical="center" wrapText="1"/>
    </xf>
    <xf numFmtId="0" fontId="16" fillId="5" borderId="10" xfId="0" applyFont="1" applyFill="1" applyBorder="1" applyAlignment="1">
      <alignment horizontal="left" vertical="center" wrapText="1" indent="1"/>
    </xf>
    <xf numFmtId="0" fontId="16" fillId="5" borderId="54" xfId="0" applyFont="1" applyFill="1" applyBorder="1" applyAlignment="1">
      <alignment horizontal="center" vertical="center" wrapText="1"/>
    </xf>
    <xf numFmtId="165" fontId="10" fillId="5" borderId="19" xfId="0" applyNumberFormat="1" applyFont="1" applyFill="1" applyBorder="1" applyAlignment="1">
      <alignment horizontal="right" vertical="center" wrapText="1" indent="4"/>
    </xf>
    <xf numFmtId="0" fontId="46" fillId="5" borderId="0" xfId="0" applyFont="1" applyFill="1" applyAlignment="1">
      <alignment horizontal="center"/>
    </xf>
    <xf numFmtId="49" fontId="16" fillId="5" borderId="0" xfId="0" applyNumberFormat="1" applyFont="1" applyFill="1" applyAlignment="1">
      <alignment horizontal="left" vertical="center" wrapText="1" indent="1"/>
    </xf>
    <xf numFmtId="165" fontId="16" fillId="3" borderId="28" xfId="0" applyNumberFormat="1" applyFont="1" applyFill="1" applyBorder="1" applyAlignment="1" applyProtection="1">
      <alignment horizontal="right" vertical="center" wrapText="1" indent="4"/>
      <protection locked="0"/>
    </xf>
    <xf numFmtId="49" fontId="10" fillId="5" borderId="10" xfId="0" applyNumberFormat="1" applyFont="1" applyFill="1" applyBorder="1" applyAlignment="1">
      <alignment horizontal="left" vertical="center" wrapText="1" indent="1"/>
    </xf>
    <xf numFmtId="165" fontId="16" fillId="5" borderId="25" xfId="0" applyNumberFormat="1" applyFont="1" applyFill="1" applyBorder="1" applyAlignment="1">
      <alignment horizontal="right" vertical="center" wrapText="1" indent="4"/>
    </xf>
    <xf numFmtId="165" fontId="16" fillId="5" borderId="26" xfId="0" applyNumberFormat="1" applyFont="1" applyFill="1" applyBorder="1" applyAlignment="1">
      <alignment horizontal="right" vertical="center" wrapText="1" indent="4"/>
    </xf>
    <xf numFmtId="0" fontId="10" fillId="5" borderId="33" xfId="0" applyFont="1" applyFill="1" applyBorder="1" applyAlignment="1">
      <alignment horizontal="left" vertical="center" wrapText="1"/>
    </xf>
    <xf numFmtId="0" fontId="10" fillId="5" borderId="55" xfId="0" applyFont="1" applyFill="1" applyBorder="1" applyAlignment="1">
      <alignment horizontal="center" vertical="center" wrapText="1"/>
    </xf>
    <xf numFmtId="165" fontId="10" fillId="3" borderId="21" xfId="0" applyNumberFormat="1" applyFont="1" applyFill="1" applyBorder="1" applyAlignment="1" applyProtection="1">
      <alignment horizontal="right" vertical="center" wrapText="1" indent="4"/>
      <protection locked="0"/>
    </xf>
    <xf numFmtId="165" fontId="10" fillId="3" borderId="22" xfId="0" applyNumberFormat="1" applyFont="1" applyFill="1" applyBorder="1" applyAlignment="1" applyProtection="1">
      <alignment horizontal="right" vertical="center" wrapText="1" indent="4"/>
      <protection locked="0"/>
    </xf>
    <xf numFmtId="0" fontId="10" fillId="5" borderId="35" xfId="0" applyFont="1" applyFill="1" applyBorder="1" applyAlignment="1">
      <alignment horizontal="left" vertical="center" wrapText="1"/>
    </xf>
    <xf numFmtId="0" fontId="10" fillId="5" borderId="10" xfId="0" applyFont="1" applyFill="1" applyBorder="1" applyAlignment="1">
      <alignment vertical="center" wrapText="1"/>
    </xf>
    <xf numFmtId="0" fontId="10" fillId="5" borderId="54" xfId="0" applyFont="1" applyFill="1" applyBorder="1" applyAlignment="1">
      <alignment horizontal="center" vertical="center" wrapText="1"/>
    </xf>
    <xf numFmtId="0" fontId="10" fillId="5" borderId="2" xfId="0" applyFont="1" applyFill="1" applyBorder="1" applyAlignment="1">
      <alignment vertical="center" wrapText="1"/>
    </xf>
    <xf numFmtId="0" fontId="10" fillId="5" borderId="50" xfId="0" applyFont="1" applyFill="1" applyBorder="1" applyAlignment="1">
      <alignment horizontal="center" vertical="center" wrapText="1"/>
    </xf>
    <xf numFmtId="0" fontId="16" fillId="5" borderId="35" xfId="0" applyFont="1" applyFill="1" applyBorder="1" applyAlignment="1">
      <alignment horizontal="left" vertical="center" wrapText="1"/>
    </xf>
    <xf numFmtId="0" fontId="16" fillId="5" borderId="37" xfId="0" applyFont="1" applyFill="1" applyBorder="1" applyAlignment="1">
      <alignment vertical="center" wrapText="1"/>
    </xf>
    <xf numFmtId="0" fontId="16" fillId="5" borderId="39" xfId="0" applyFont="1" applyFill="1" applyBorder="1" applyAlignment="1">
      <alignment horizontal="center" vertical="center" wrapText="1"/>
    </xf>
    <xf numFmtId="165" fontId="16" fillId="5" borderId="9" xfId="0" applyNumberFormat="1" applyFont="1" applyFill="1" applyBorder="1" applyAlignment="1">
      <alignment horizontal="right" vertical="center" wrapText="1" indent="4"/>
    </xf>
    <xf numFmtId="165" fontId="16" fillId="5" borderId="39" xfId="0" applyNumberFormat="1" applyFont="1" applyFill="1" applyBorder="1" applyAlignment="1">
      <alignment horizontal="right" vertical="center" wrapText="1" indent="4"/>
    </xf>
    <xf numFmtId="0" fontId="27" fillId="5" borderId="0" xfId="0" applyFont="1" applyFill="1" applyAlignment="1">
      <alignment horizontal="left" vertical="center" wrapText="1"/>
    </xf>
    <xf numFmtId="0" fontId="27" fillId="5" borderId="0" xfId="0" applyFont="1" applyFill="1" applyAlignment="1">
      <alignment vertical="center" wrapText="1"/>
    </xf>
    <xf numFmtId="0" fontId="27" fillId="5" borderId="0" xfId="0" applyFont="1" applyFill="1" applyAlignment="1">
      <alignment horizontal="center" vertical="center" wrapText="1"/>
    </xf>
    <xf numFmtId="0" fontId="16" fillId="5" borderId="19" xfId="0" applyFont="1" applyFill="1" applyBorder="1" applyAlignment="1">
      <alignment horizontal="left" vertical="center" wrapText="1"/>
    </xf>
    <xf numFmtId="0" fontId="16" fillId="5" borderId="27" xfId="0" applyFont="1" applyFill="1" applyBorder="1" applyAlignment="1">
      <alignment vertical="center" wrapText="1"/>
    </xf>
    <xf numFmtId="0" fontId="16" fillId="5" borderId="40" xfId="0" applyFont="1" applyFill="1" applyBorder="1" applyAlignment="1">
      <alignment horizontal="center" vertical="center" wrapText="1"/>
    </xf>
    <xf numFmtId="3" fontId="16" fillId="3" borderId="50" xfId="0" applyNumberFormat="1" applyFont="1" applyFill="1" applyBorder="1" applyAlignment="1" applyProtection="1">
      <alignment horizontal="right" vertical="center" wrapText="1" indent="4"/>
      <protection locked="0"/>
    </xf>
    <xf numFmtId="0" fontId="16" fillId="5" borderId="23" xfId="0" applyFont="1" applyFill="1" applyBorder="1" applyAlignment="1">
      <alignment horizontal="left" vertical="center" wrapText="1"/>
    </xf>
    <xf numFmtId="0" fontId="16" fillId="5" borderId="14" xfId="0" applyFont="1" applyFill="1" applyBorder="1" applyAlignment="1">
      <alignment vertical="center" wrapText="1"/>
    </xf>
    <xf numFmtId="0" fontId="16" fillId="5" borderId="41" xfId="0" applyFont="1" applyFill="1" applyBorder="1" applyAlignment="1">
      <alignment horizontal="center" vertical="center" wrapText="1"/>
    </xf>
    <xf numFmtId="165" fontId="10" fillId="5" borderId="24" xfId="0" applyNumberFormat="1" applyFont="1" applyFill="1" applyBorder="1" applyAlignment="1">
      <alignment horizontal="center" vertical="center" wrapText="1"/>
    </xf>
    <xf numFmtId="0" fontId="17" fillId="5" borderId="0" xfId="0" applyFont="1" applyFill="1" applyAlignment="1">
      <alignment vertical="center"/>
    </xf>
    <xf numFmtId="0" fontId="16" fillId="5" borderId="14" xfId="0" applyFont="1" applyFill="1" applyBorder="1" applyAlignment="1">
      <alignment horizontal="left" vertical="center" wrapText="1" indent="1"/>
    </xf>
    <xf numFmtId="165" fontId="10" fillId="5" borderId="23" xfId="0" applyNumberFormat="1" applyFont="1" applyFill="1" applyBorder="1" applyAlignment="1">
      <alignment horizontal="center" vertical="center" wrapText="1"/>
    </xf>
    <xf numFmtId="165" fontId="16" fillId="3" borderId="51" xfId="0" applyNumberFormat="1" applyFont="1" applyFill="1" applyBorder="1" applyAlignment="1" applyProtection="1">
      <alignment horizontal="right" vertical="center" wrapText="1" indent="4"/>
      <protection locked="0"/>
    </xf>
    <xf numFmtId="0" fontId="16" fillId="5" borderId="25" xfId="0" applyFont="1" applyFill="1" applyBorder="1" applyAlignment="1">
      <alignment horizontal="left" vertical="center" wrapText="1"/>
    </xf>
    <xf numFmtId="0" fontId="16" fillId="5" borderId="42" xfId="0" applyFont="1" applyFill="1" applyBorder="1" applyAlignment="1">
      <alignment vertical="center" wrapText="1"/>
    </xf>
    <xf numFmtId="0" fontId="16" fillId="5" borderId="43" xfId="0" applyFont="1" applyFill="1" applyBorder="1" applyAlignment="1">
      <alignment horizontal="center" vertical="center" wrapText="1"/>
    </xf>
    <xf numFmtId="165" fontId="16" fillId="3" borderId="52" xfId="0" applyNumberFormat="1" applyFont="1" applyFill="1" applyBorder="1" applyAlignment="1" applyProtection="1">
      <alignment horizontal="right" vertical="center" wrapText="1" indent="6"/>
      <protection locked="0"/>
    </xf>
    <xf numFmtId="0" fontId="17" fillId="5" borderId="0" xfId="0" applyFont="1" applyFill="1"/>
    <xf numFmtId="0" fontId="30" fillId="5" borderId="0" xfId="0" applyFont="1" applyFill="1" applyAlignment="1">
      <alignment horizontal="left" vertical="center" indent="1"/>
    </xf>
    <xf numFmtId="0" fontId="5" fillId="5" borderId="0" xfId="0" applyFont="1" applyFill="1" applyAlignment="1">
      <alignment vertical="center"/>
    </xf>
    <xf numFmtId="0" fontId="27" fillId="5" borderId="0" xfId="0" applyFont="1" applyFill="1" applyAlignment="1">
      <alignment vertical="center"/>
    </xf>
    <xf numFmtId="0" fontId="47" fillId="5" borderId="0" xfId="0" applyFont="1" applyFill="1" applyAlignment="1">
      <alignment vertical="center"/>
    </xf>
    <xf numFmtId="0" fontId="16" fillId="5" borderId="25"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5" borderId="21" xfId="0" applyFont="1" applyFill="1" applyBorder="1" applyAlignment="1">
      <alignment horizontal="left" vertical="center" wrapText="1"/>
    </xf>
    <xf numFmtId="0" fontId="16" fillId="5" borderId="44" xfId="0" applyFont="1" applyFill="1" applyBorder="1" applyAlignment="1">
      <alignment vertical="center" wrapText="1"/>
    </xf>
    <xf numFmtId="0" fontId="16" fillId="5" borderId="45" xfId="0" applyFont="1" applyFill="1" applyBorder="1" applyAlignment="1">
      <alignment horizontal="center" vertical="center" wrapText="1"/>
    </xf>
    <xf numFmtId="0" fontId="10" fillId="5" borderId="14" xfId="0" applyFont="1" applyFill="1" applyBorder="1" applyAlignment="1">
      <alignment vertical="center" wrapText="1"/>
    </xf>
    <xf numFmtId="165" fontId="16" fillId="5" borderId="23" xfId="0" applyNumberFormat="1" applyFont="1" applyFill="1" applyBorder="1" applyAlignment="1">
      <alignment horizontal="right" vertical="center" wrapText="1" indent="4"/>
    </xf>
    <xf numFmtId="165" fontId="16" fillId="5" borderId="24" xfId="0" applyNumberFormat="1" applyFont="1" applyFill="1" applyBorder="1" applyAlignment="1">
      <alignment horizontal="right" vertical="center" wrapText="1" indent="4"/>
    </xf>
    <xf numFmtId="49" fontId="16" fillId="5" borderId="23" xfId="0" applyNumberFormat="1" applyFont="1" applyFill="1" applyBorder="1" applyAlignment="1">
      <alignment horizontal="left" vertical="center" wrapText="1"/>
    </xf>
    <xf numFmtId="165" fontId="16" fillId="5" borderId="21" xfId="0" applyNumberFormat="1" applyFont="1" applyFill="1" applyBorder="1" applyAlignment="1">
      <alignment horizontal="right" vertical="center" wrapText="1" indent="4"/>
    </xf>
    <xf numFmtId="165" fontId="16" fillId="5" borderId="22" xfId="0" applyNumberFormat="1" applyFont="1" applyFill="1" applyBorder="1" applyAlignment="1">
      <alignment horizontal="right" vertical="center" wrapText="1" indent="4"/>
    </xf>
    <xf numFmtId="49" fontId="16" fillId="5" borderId="14" xfId="0" applyNumberFormat="1" applyFont="1" applyFill="1" applyBorder="1" applyAlignment="1">
      <alignment vertical="center" wrapText="1"/>
    </xf>
    <xf numFmtId="4" fontId="16" fillId="5" borderId="23" xfId="0" applyNumberFormat="1" applyFont="1" applyFill="1" applyBorder="1" applyAlignment="1">
      <alignment horizontal="right" vertical="center" wrapText="1" indent="4"/>
    </xf>
    <xf numFmtId="4" fontId="16" fillId="5" borderId="24" xfId="0" applyNumberFormat="1" applyFont="1" applyFill="1" applyBorder="1" applyAlignment="1">
      <alignment horizontal="right" vertical="center" wrapText="1" indent="4"/>
    </xf>
    <xf numFmtId="165" fontId="10" fillId="5" borderId="46" xfId="0" applyNumberFormat="1" applyFont="1" applyFill="1" applyBorder="1" applyAlignment="1">
      <alignment horizontal="right" vertical="center" wrapText="1" indent="4"/>
    </xf>
    <xf numFmtId="165" fontId="10" fillId="5" borderId="24" xfId="0" applyNumberFormat="1" applyFont="1" applyFill="1" applyBorder="1" applyAlignment="1">
      <alignment horizontal="right" vertical="center" wrapText="1" indent="4"/>
    </xf>
    <xf numFmtId="0" fontId="48" fillId="5" borderId="0" xfId="0" applyFont="1" applyFill="1"/>
    <xf numFmtId="165" fontId="16" fillId="5" borderId="46" xfId="0" applyNumberFormat="1" applyFont="1" applyFill="1" applyBorder="1" applyAlignment="1">
      <alignment horizontal="right" vertical="center" wrapText="1" indent="4"/>
    </xf>
    <xf numFmtId="0" fontId="16" fillId="5" borderId="23" xfId="0" applyFont="1" applyFill="1" applyBorder="1" applyAlignment="1">
      <alignment vertical="center" wrapText="1"/>
    </xf>
    <xf numFmtId="4" fontId="10" fillId="3" borderId="23" xfId="0" applyNumberFormat="1" applyFont="1" applyFill="1" applyBorder="1" applyAlignment="1" applyProtection="1">
      <alignment horizontal="right" vertical="center" wrapText="1" indent="4"/>
      <protection locked="0"/>
    </xf>
    <xf numFmtId="4" fontId="10" fillId="3" borderId="24" xfId="0" applyNumberFormat="1" applyFont="1" applyFill="1" applyBorder="1" applyAlignment="1" applyProtection="1">
      <alignment horizontal="right" vertical="center" wrapText="1" indent="4"/>
      <protection locked="0"/>
    </xf>
    <xf numFmtId="0" fontId="16" fillId="5" borderId="28" xfId="0" applyFont="1" applyFill="1" applyBorder="1" applyAlignment="1">
      <alignment horizontal="left" vertical="center" wrapText="1"/>
    </xf>
    <xf numFmtId="0" fontId="16" fillId="5" borderId="29" xfId="0" applyFont="1" applyFill="1" applyBorder="1" applyAlignment="1">
      <alignment vertical="center" wrapText="1"/>
    </xf>
    <xf numFmtId="0" fontId="16" fillId="5" borderId="56" xfId="0" applyFont="1" applyFill="1" applyBorder="1" applyAlignment="1">
      <alignment horizontal="center" vertical="center" wrapText="1"/>
    </xf>
    <xf numFmtId="4" fontId="16" fillId="5" borderId="28" xfId="0" applyNumberFormat="1" applyFont="1" applyFill="1" applyBorder="1" applyAlignment="1">
      <alignment horizontal="right" vertical="center" wrapText="1" indent="4"/>
    </xf>
    <xf numFmtId="4" fontId="16" fillId="5" borderId="30" xfId="0" applyNumberFormat="1" applyFont="1" applyFill="1" applyBorder="1" applyAlignment="1">
      <alignment horizontal="right" vertical="center" wrapText="1" indent="4"/>
    </xf>
    <xf numFmtId="0" fontId="34" fillId="5" borderId="0" xfId="0" applyFont="1" applyFill="1"/>
    <xf numFmtId="0" fontId="43" fillId="5" borderId="0" xfId="0" applyFont="1" applyFill="1" applyAlignment="1">
      <alignment vertical="center" wrapText="1"/>
    </xf>
    <xf numFmtId="0" fontId="27" fillId="5" borderId="42" xfId="0" applyFont="1" applyFill="1" applyBorder="1" applyAlignment="1">
      <alignment horizontal="center" vertical="center" wrapText="1"/>
    </xf>
    <xf numFmtId="0" fontId="27" fillId="5" borderId="26"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5" borderId="49" xfId="0" applyFont="1" applyFill="1" applyBorder="1" applyAlignment="1">
      <alignment horizontal="center" vertical="center" wrapText="1"/>
    </xf>
    <xf numFmtId="49" fontId="16" fillId="5" borderId="19" xfId="0" applyNumberFormat="1" applyFont="1" applyFill="1" applyBorder="1" applyAlignment="1">
      <alignment horizontal="left" vertical="center" wrapText="1"/>
    </xf>
    <xf numFmtId="49" fontId="16" fillId="5" borderId="21" xfId="0" applyNumberFormat="1" applyFont="1" applyFill="1" applyBorder="1" applyAlignment="1">
      <alignment horizontal="left" vertical="center" wrapText="1"/>
    </xf>
    <xf numFmtId="49" fontId="16" fillId="5" borderId="44" xfId="0" applyNumberFormat="1" applyFont="1" applyFill="1" applyBorder="1" applyAlignment="1">
      <alignment horizontal="left" vertical="center" wrapText="1" indent="1"/>
    </xf>
    <xf numFmtId="49" fontId="16" fillId="5" borderId="14" xfId="0" applyNumberFormat="1" applyFont="1" applyFill="1" applyBorder="1" applyAlignment="1">
      <alignment horizontal="left" vertical="center" wrapText="1" indent="1"/>
    </xf>
    <xf numFmtId="49" fontId="16" fillId="5" borderId="25" xfId="0" applyNumberFormat="1" applyFont="1" applyFill="1" applyBorder="1" applyAlignment="1">
      <alignment horizontal="left" vertical="center" wrapText="1"/>
    </xf>
    <xf numFmtId="0" fontId="16" fillId="5" borderId="42" xfId="0" applyFont="1" applyFill="1" applyBorder="1" applyAlignment="1">
      <alignment horizontal="left" vertical="center" wrapText="1"/>
    </xf>
    <xf numFmtId="49" fontId="16" fillId="5" borderId="0" xfId="0" applyNumberFormat="1" applyFont="1" applyFill="1" applyAlignment="1">
      <alignment horizontal="left" vertical="center" wrapText="1"/>
    </xf>
    <xf numFmtId="165" fontId="16" fillId="5" borderId="0" xfId="0" applyNumberFormat="1" applyFont="1" applyFill="1" applyAlignment="1" applyProtection="1">
      <alignment horizontal="right" vertical="center" wrapText="1" indent="4"/>
      <protection locked="0"/>
    </xf>
    <xf numFmtId="0" fontId="27" fillId="5" borderId="0" xfId="0" applyFont="1" applyFill="1" applyAlignment="1">
      <alignment horizontal="left" vertical="center"/>
    </xf>
    <xf numFmtId="0" fontId="8" fillId="5" borderId="0" xfId="0" applyFont="1" applyFill="1" applyAlignment="1">
      <alignment horizontal="left" vertical="top" wrapText="1"/>
    </xf>
    <xf numFmtId="0" fontId="42" fillId="5" borderId="0" xfId="0" applyFont="1" applyFill="1" applyAlignment="1">
      <alignment horizontal="left" vertical="top" wrapText="1"/>
    </xf>
    <xf numFmtId="0" fontId="47" fillId="5" borderId="0" xfId="0" applyFont="1" applyFill="1" applyAlignment="1">
      <alignment horizontal="center" vertical="center"/>
    </xf>
    <xf numFmtId="0" fontId="16" fillId="5" borderId="2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49" fontId="16" fillId="5" borderId="27" xfId="0" applyNumberFormat="1" applyFont="1" applyFill="1" applyBorder="1" applyAlignment="1">
      <alignment vertical="center" wrapText="1"/>
    </xf>
    <xf numFmtId="49" fontId="16" fillId="5" borderId="40" xfId="0" applyNumberFormat="1" applyFont="1" applyFill="1" applyBorder="1" applyAlignment="1">
      <alignment horizontal="center" vertical="center" wrapText="1"/>
    </xf>
    <xf numFmtId="49" fontId="16" fillId="5" borderId="41" xfId="0" applyNumberFormat="1" applyFont="1" applyFill="1" applyBorder="1" applyAlignment="1">
      <alignment horizontal="center" vertical="center" wrapText="1"/>
    </xf>
    <xf numFmtId="0" fontId="16" fillId="5" borderId="24" xfId="0" applyFont="1" applyFill="1" applyBorder="1" applyAlignment="1">
      <alignment horizontal="right" vertical="center" wrapText="1" indent="4"/>
    </xf>
    <xf numFmtId="49" fontId="16" fillId="5" borderId="14" xfId="0" applyNumberFormat="1" applyFont="1" applyFill="1" applyBorder="1" applyAlignment="1">
      <alignment horizontal="left" vertical="center" wrapText="1"/>
    </xf>
    <xf numFmtId="0" fontId="10" fillId="5" borderId="25" xfId="0" applyFont="1" applyFill="1" applyBorder="1" applyAlignment="1">
      <alignment vertical="center" wrapText="1"/>
    </xf>
    <xf numFmtId="0" fontId="17" fillId="5" borderId="0" xfId="0" applyFont="1" applyFill="1" applyAlignment="1">
      <alignment horizontal="center" vertical="center" wrapText="1"/>
    </xf>
    <xf numFmtId="0" fontId="43" fillId="5" borderId="0" xfId="0" applyFont="1" applyFill="1" applyAlignment="1">
      <alignment horizontal="left" vertical="center"/>
    </xf>
    <xf numFmtId="0" fontId="10" fillId="5" borderId="0" xfId="0" applyFont="1" applyFill="1" applyAlignment="1">
      <alignment horizontal="right"/>
    </xf>
    <xf numFmtId="0" fontId="36" fillId="5" borderId="0" xfId="0" applyFont="1" applyFill="1" applyAlignment="1">
      <alignment vertical="center"/>
    </xf>
    <xf numFmtId="0" fontId="23" fillId="5" borderId="14"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26" xfId="0" applyFont="1" applyFill="1" applyBorder="1" applyAlignment="1">
      <alignment horizontal="center" vertical="center" wrapText="1"/>
    </xf>
    <xf numFmtId="49" fontId="10" fillId="5" borderId="19" xfId="0" applyNumberFormat="1" applyFont="1" applyFill="1" applyBorder="1" applyAlignment="1">
      <alignment horizontal="left" vertical="center" wrapText="1"/>
    </xf>
    <xf numFmtId="0" fontId="10" fillId="5" borderId="27" xfId="0" applyFont="1" applyFill="1" applyBorder="1" applyAlignment="1">
      <alignment vertical="center" wrapText="1"/>
    </xf>
    <xf numFmtId="0" fontId="10" fillId="5" borderId="20" xfId="0" applyFont="1" applyFill="1" applyBorder="1" applyAlignment="1">
      <alignment horizontal="center" vertical="center" wrapText="1"/>
    </xf>
    <xf numFmtId="165" fontId="10" fillId="3" borderId="20" xfId="0" applyNumberFormat="1" applyFont="1" applyFill="1" applyBorder="1" applyAlignment="1" applyProtection="1">
      <alignment horizontal="center" vertical="center" wrapText="1"/>
      <protection locked="0"/>
    </xf>
    <xf numFmtId="49" fontId="10" fillId="5" borderId="23" xfId="0" applyNumberFormat="1" applyFont="1" applyFill="1" applyBorder="1" applyAlignment="1">
      <alignment horizontal="left" vertical="center" wrapText="1"/>
    </xf>
    <xf numFmtId="0" fontId="10" fillId="5" borderId="14" xfId="0" applyFont="1" applyFill="1" applyBorder="1" applyAlignment="1">
      <alignment horizontal="left" vertical="center" wrapText="1"/>
    </xf>
    <xf numFmtId="0" fontId="10" fillId="5" borderId="24" xfId="0" applyFont="1" applyFill="1" applyBorder="1" applyAlignment="1">
      <alignment horizontal="center" vertical="center" wrapText="1"/>
    </xf>
    <xf numFmtId="166" fontId="10" fillId="5" borderId="23" xfId="0" applyNumberFormat="1" applyFont="1" applyFill="1" applyBorder="1" applyAlignment="1">
      <alignment horizontal="center" vertical="center" wrapText="1"/>
    </xf>
    <xf numFmtId="166" fontId="10" fillId="5" borderId="24" xfId="0" applyNumberFormat="1" applyFont="1" applyFill="1" applyBorder="1" applyAlignment="1">
      <alignment horizontal="center" vertical="center" wrapText="1"/>
    </xf>
    <xf numFmtId="165" fontId="10" fillId="5" borderId="23" xfId="0" applyNumberFormat="1" applyFont="1" applyFill="1" applyBorder="1" applyAlignment="1">
      <alignment horizontal="right" vertical="center" wrapText="1" indent="4"/>
    </xf>
    <xf numFmtId="0" fontId="10" fillId="5" borderId="14" xfId="0" applyFont="1" applyFill="1" applyBorder="1" applyAlignment="1">
      <alignment wrapText="1"/>
    </xf>
    <xf numFmtId="165" fontId="10" fillId="3" borderId="24" xfId="0" applyNumberFormat="1" applyFont="1" applyFill="1" applyBorder="1" applyAlignment="1" applyProtection="1">
      <alignment horizontal="right" vertical="center" wrapText="1" indent="6"/>
      <protection locked="0"/>
    </xf>
    <xf numFmtId="0" fontId="33" fillId="5" borderId="0" xfId="0" applyFont="1" applyFill="1" applyAlignment="1">
      <alignment vertical="center"/>
    </xf>
    <xf numFmtId="167" fontId="10" fillId="5" borderId="23" xfId="0" applyNumberFormat="1" applyFont="1" applyFill="1" applyBorder="1" applyAlignment="1">
      <alignment horizontal="center" vertical="center" wrapText="1"/>
    </xf>
    <xf numFmtId="167" fontId="10" fillId="5" borderId="24" xfId="0" applyNumberFormat="1" applyFont="1" applyFill="1" applyBorder="1" applyAlignment="1">
      <alignment horizontal="center" vertical="center" wrapText="1"/>
    </xf>
    <xf numFmtId="49" fontId="10" fillId="5" borderId="25" xfId="0" applyNumberFormat="1" applyFont="1" applyFill="1" applyBorder="1" applyAlignment="1">
      <alignment horizontal="left" vertical="center" wrapText="1"/>
    </xf>
    <xf numFmtId="0" fontId="10" fillId="5" borderId="42" xfId="0" applyFont="1" applyFill="1" applyBorder="1" applyAlignment="1">
      <alignment vertical="center" wrapText="1"/>
    </xf>
    <xf numFmtId="165" fontId="10" fillId="5" borderId="52" xfId="0" applyNumberFormat="1" applyFont="1" applyFill="1" applyBorder="1" applyAlignment="1">
      <alignment horizontal="right" vertical="center" wrapText="1" indent="4"/>
    </xf>
    <xf numFmtId="165" fontId="10" fillId="5" borderId="26" xfId="0" applyNumberFormat="1" applyFont="1" applyFill="1" applyBorder="1" applyAlignment="1">
      <alignment horizontal="right" vertical="center" wrapText="1" indent="4"/>
    </xf>
    <xf numFmtId="49" fontId="10" fillId="5" borderId="19" xfId="0" applyNumberFormat="1" applyFont="1" applyFill="1" applyBorder="1" applyAlignment="1">
      <alignment vertical="center" wrapText="1"/>
    </xf>
    <xf numFmtId="0" fontId="16" fillId="5" borderId="20" xfId="0" applyFont="1" applyFill="1" applyBorder="1" applyAlignment="1">
      <alignment horizontal="center" vertical="center" wrapText="1"/>
    </xf>
    <xf numFmtId="49" fontId="10" fillId="5" borderId="23" xfId="0" applyNumberFormat="1" applyFont="1" applyFill="1" applyBorder="1" applyAlignment="1">
      <alignment vertical="center" wrapText="1"/>
    </xf>
    <xf numFmtId="0" fontId="1" fillId="5" borderId="24" xfId="0" applyFont="1" applyFill="1" applyBorder="1" applyAlignment="1">
      <alignment horizontal="center"/>
    </xf>
    <xf numFmtId="2" fontId="16" fillId="5" borderId="23" xfId="0" applyNumberFormat="1" applyFont="1" applyFill="1" applyBorder="1" applyAlignment="1">
      <alignment horizontal="center" vertical="center" wrapText="1"/>
    </xf>
    <xf numFmtId="2" fontId="16" fillId="5" borderId="24" xfId="0" applyNumberFormat="1" applyFont="1" applyFill="1" applyBorder="1" applyAlignment="1">
      <alignment horizontal="center" vertical="center" wrapText="1"/>
    </xf>
    <xf numFmtId="49" fontId="10" fillId="5" borderId="25" xfId="0" applyNumberFormat="1" applyFont="1" applyFill="1" applyBorder="1" applyAlignment="1">
      <alignment vertical="center" wrapText="1"/>
    </xf>
    <xf numFmtId="165" fontId="10" fillId="5" borderId="25" xfId="0" applyNumberFormat="1" applyFont="1" applyFill="1" applyBorder="1" applyAlignment="1">
      <alignment horizontal="right" vertical="center" wrapText="1" indent="4"/>
    </xf>
    <xf numFmtId="0" fontId="10" fillId="5" borderId="19" xfId="0" applyFont="1" applyFill="1" applyBorder="1" applyAlignment="1">
      <alignment horizontal="left" vertical="center" wrapText="1"/>
    </xf>
    <xf numFmtId="165" fontId="10" fillId="5" borderId="53" xfId="0" applyNumberFormat="1" applyFont="1" applyFill="1" applyBorder="1" applyAlignment="1">
      <alignment horizontal="right" vertical="center" wrapText="1" indent="4"/>
    </xf>
    <xf numFmtId="165" fontId="10" fillId="5" borderId="20" xfId="0" applyNumberFormat="1" applyFont="1" applyFill="1" applyBorder="1" applyAlignment="1">
      <alignment horizontal="right" vertical="center" wrapText="1" indent="4"/>
    </xf>
    <xf numFmtId="0" fontId="10" fillId="5" borderId="42" xfId="0" applyFont="1" applyFill="1" applyBorder="1"/>
    <xf numFmtId="0" fontId="10" fillId="5" borderId="40" xfId="0" applyFont="1" applyFill="1" applyBorder="1" applyAlignment="1">
      <alignment horizontal="center" vertical="center" wrapText="1"/>
    </xf>
    <xf numFmtId="0" fontId="10" fillId="5" borderId="41" xfId="0" applyFont="1" applyFill="1" applyBorder="1" applyAlignment="1">
      <alignment horizontal="center" vertical="center"/>
    </xf>
    <xf numFmtId="166" fontId="10" fillId="5" borderId="23" xfId="0" applyNumberFormat="1" applyFont="1" applyFill="1" applyBorder="1" applyAlignment="1">
      <alignment horizontal="center" vertical="center"/>
    </xf>
    <xf numFmtId="166" fontId="10" fillId="5" borderId="24" xfId="0" applyNumberFormat="1" applyFont="1" applyFill="1" applyBorder="1" applyAlignment="1">
      <alignment horizontal="center" vertical="center"/>
    </xf>
    <xf numFmtId="0" fontId="10" fillId="5" borderId="43" xfId="0" applyFont="1" applyFill="1" applyBorder="1" applyAlignment="1">
      <alignment horizontal="center" vertical="center"/>
    </xf>
    <xf numFmtId="165" fontId="10" fillId="5" borderId="52" xfId="0" applyNumberFormat="1" applyFont="1" applyFill="1" applyBorder="1" applyAlignment="1">
      <alignment horizontal="right" vertical="center" indent="4"/>
    </xf>
    <xf numFmtId="165" fontId="10" fillId="5" borderId="26" xfId="0" applyNumberFormat="1" applyFont="1" applyFill="1" applyBorder="1" applyAlignment="1">
      <alignment horizontal="right" vertical="center" indent="4"/>
    </xf>
    <xf numFmtId="2" fontId="16" fillId="5" borderId="23" xfId="0" applyNumberFormat="1" applyFont="1" applyFill="1" applyBorder="1" applyAlignment="1">
      <alignment horizontal="center" vertical="center"/>
    </xf>
    <xf numFmtId="2" fontId="16" fillId="5" borderId="24" xfId="0" applyNumberFormat="1" applyFont="1" applyFill="1" applyBorder="1" applyAlignment="1">
      <alignment horizontal="center" vertical="center"/>
    </xf>
    <xf numFmtId="165" fontId="10" fillId="5" borderId="25" xfId="0" applyNumberFormat="1" applyFont="1" applyFill="1" applyBorder="1" applyAlignment="1">
      <alignment horizontal="center" vertical="center"/>
    </xf>
    <xf numFmtId="165" fontId="10" fillId="5" borderId="26" xfId="0" applyNumberFormat="1" applyFont="1" applyFill="1" applyBorder="1" applyAlignment="1">
      <alignment horizontal="center" vertical="center"/>
    </xf>
    <xf numFmtId="0" fontId="10" fillId="5" borderId="40" xfId="0" applyFont="1" applyFill="1" applyBorder="1" applyAlignment="1">
      <alignment horizontal="center" vertical="center"/>
    </xf>
    <xf numFmtId="165" fontId="10" fillId="5" borderId="53" xfId="0" applyNumberFormat="1" applyFont="1" applyFill="1" applyBorder="1" applyAlignment="1">
      <alignment horizontal="right" vertical="center" indent="4"/>
    </xf>
    <xf numFmtId="165" fontId="10" fillId="5" borderId="20" xfId="0" applyNumberFormat="1" applyFont="1" applyFill="1" applyBorder="1" applyAlignment="1">
      <alignment horizontal="right" vertical="center" indent="4"/>
    </xf>
    <xf numFmtId="0" fontId="33" fillId="5" borderId="0" xfId="0" applyFont="1" applyFill="1" applyAlignment="1">
      <alignment horizontal="left"/>
    </xf>
    <xf numFmtId="0" fontId="1" fillId="6" borderId="0" xfId="0" applyFont="1" applyFill="1"/>
    <xf numFmtId="0" fontId="49" fillId="6" borderId="0" xfId="0" applyFont="1" applyFill="1" applyAlignment="1">
      <alignment horizontal="center"/>
    </xf>
    <xf numFmtId="0" fontId="10" fillId="6" borderId="0" xfId="0" applyFont="1" applyFill="1" applyAlignment="1">
      <alignment vertical="center"/>
    </xf>
    <xf numFmtId="0" fontId="1" fillId="7" borderId="19"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42" xfId="0" applyFont="1" applyFill="1" applyBorder="1" applyAlignment="1">
      <alignment horizontal="center" vertical="center" wrapText="1"/>
    </xf>
    <xf numFmtId="0" fontId="1" fillId="7" borderId="2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7" fillId="2" borderId="44" xfId="0" applyFont="1" applyFill="1" applyBorder="1" applyAlignment="1">
      <alignment vertical="center" wrapText="1"/>
    </xf>
    <xf numFmtId="0" fontId="1" fillId="2" borderId="44" xfId="0" applyFont="1" applyFill="1" applyBorder="1" applyAlignment="1">
      <alignment horizontal="justify" vertical="center" wrapText="1"/>
    </xf>
    <xf numFmtId="0" fontId="1" fillId="2" borderId="22" xfId="0" applyFont="1" applyFill="1" applyBorder="1" applyAlignment="1">
      <alignment horizontal="justify" vertical="center" wrapText="1"/>
    </xf>
    <xf numFmtId="0" fontId="1" fillId="2" borderId="23" xfId="0" applyFont="1" applyFill="1" applyBorder="1" applyAlignment="1">
      <alignment horizontal="center" vertical="center" wrapText="1"/>
    </xf>
    <xf numFmtId="0" fontId="7" fillId="2" borderId="14" xfId="0" applyFont="1" applyFill="1" applyBorder="1" applyAlignment="1">
      <alignment vertical="center" wrapText="1"/>
    </xf>
    <xf numFmtId="0" fontId="1" fillId="2" borderId="14" xfId="0" applyFont="1" applyFill="1" applyBorder="1" applyAlignment="1">
      <alignment horizontal="justify" vertical="center" wrapText="1"/>
    </xf>
    <xf numFmtId="0" fontId="1" fillId="2" borderId="24" xfId="0" applyFont="1" applyFill="1" applyBorder="1" applyAlignment="1">
      <alignment horizontal="justify" vertical="center" wrapText="1"/>
    </xf>
    <xf numFmtId="0" fontId="1" fillId="2" borderId="14" xfId="0" applyFont="1" applyFill="1" applyBorder="1" applyAlignment="1">
      <alignment vertical="center" wrapText="1"/>
    </xf>
    <xf numFmtId="0" fontId="1" fillId="2" borderId="24" xfId="0" applyFont="1" applyFill="1" applyBorder="1" applyAlignment="1">
      <alignment vertical="center" wrapText="1"/>
    </xf>
    <xf numFmtId="0" fontId="7" fillId="2" borderId="14" xfId="0" applyFont="1" applyFill="1" applyBorder="1" applyAlignment="1">
      <alignment horizontal="justify" vertical="center" wrapText="1"/>
    </xf>
    <xf numFmtId="0" fontId="1" fillId="2" borderId="23" xfId="0" applyFont="1" applyFill="1" applyBorder="1" applyAlignment="1">
      <alignment vertical="center" wrapText="1"/>
    </xf>
    <xf numFmtId="0" fontId="1" fillId="2" borderId="14" xfId="0" applyFont="1" applyFill="1" applyBorder="1" applyAlignment="1">
      <alignment horizontal="center" vertical="center" wrapText="1"/>
    </xf>
    <xf numFmtId="49" fontId="1" fillId="2" borderId="23" xfId="0" applyNumberFormat="1" applyFont="1" applyFill="1" applyBorder="1" applyAlignment="1">
      <alignment vertical="center" wrapText="1"/>
    </xf>
    <xf numFmtId="0" fontId="7" fillId="2" borderId="24" xfId="0" applyFont="1" applyFill="1" applyBorder="1" applyAlignment="1">
      <alignment horizontal="justify" vertical="center" wrapText="1"/>
    </xf>
    <xf numFmtId="0" fontId="1" fillId="2" borderId="25" xfId="0" applyFont="1" applyFill="1" applyBorder="1" applyAlignment="1">
      <alignment vertical="center" wrapText="1"/>
    </xf>
    <xf numFmtId="0" fontId="1" fillId="2" borderId="42" xfId="0" applyFont="1" applyFill="1" applyBorder="1" applyAlignment="1">
      <alignment vertical="center" wrapText="1"/>
    </xf>
    <xf numFmtId="0" fontId="1" fillId="2" borderId="42" xfId="0" applyFont="1" applyFill="1" applyBorder="1" applyAlignment="1">
      <alignment horizontal="justify" vertical="center" wrapText="1"/>
    </xf>
    <xf numFmtId="0" fontId="1" fillId="2" borderId="26" xfId="0" applyFont="1" applyFill="1" applyBorder="1" applyAlignment="1">
      <alignment horizontal="justify" vertical="center" wrapText="1"/>
    </xf>
    <xf numFmtId="0" fontId="1" fillId="2" borderId="59" xfId="0" applyFont="1" applyFill="1" applyBorder="1" applyAlignment="1">
      <alignment horizontal="left" vertical="center" wrapText="1"/>
    </xf>
    <xf numFmtId="0" fontId="1" fillId="2" borderId="60" xfId="0" applyFont="1" applyFill="1" applyBorder="1" applyAlignment="1">
      <alignment horizontal="center" vertical="center" wrapText="1"/>
    </xf>
    <xf numFmtId="0" fontId="1" fillId="2" borderId="60" xfId="0" applyFont="1" applyFill="1" applyBorder="1" applyAlignment="1">
      <alignment horizontal="left" vertical="center" wrapText="1"/>
    </xf>
    <xf numFmtId="0" fontId="7" fillId="2" borderId="61" xfId="0" applyFont="1" applyFill="1" applyBorder="1" applyAlignment="1">
      <alignment horizontal="left" vertical="center" wrapText="1"/>
    </xf>
    <xf numFmtId="0" fontId="1" fillId="2" borderId="62" xfId="0" applyFont="1" applyFill="1" applyBorder="1" applyAlignment="1">
      <alignment vertical="center" wrapText="1"/>
    </xf>
    <xf numFmtId="0" fontId="1" fillId="2" borderId="63" xfId="0" applyFont="1" applyFill="1" applyBorder="1" applyAlignment="1">
      <alignment vertical="center" wrapText="1"/>
    </xf>
    <xf numFmtId="0" fontId="7" fillId="2" borderId="64" xfId="0" applyFont="1" applyFill="1" applyBorder="1" applyAlignment="1">
      <alignment vertical="center" wrapText="1"/>
    </xf>
    <xf numFmtId="49" fontId="1" fillId="2" borderId="62" xfId="0" applyNumberFormat="1" applyFont="1" applyFill="1" applyBorder="1" applyAlignment="1">
      <alignment horizontal="left" vertical="center" wrapText="1"/>
    </xf>
    <xf numFmtId="0" fontId="1" fillId="2" borderId="63" xfId="0" applyFont="1" applyFill="1" applyBorder="1" applyAlignment="1">
      <alignment horizontal="justify" vertical="center" wrapText="1"/>
    </xf>
    <xf numFmtId="0" fontId="1" fillId="2" borderId="64" xfId="0" applyFont="1" applyFill="1" applyBorder="1" applyAlignment="1">
      <alignment horizontal="justify" vertical="center" wrapText="1"/>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33" fillId="2" borderId="64" xfId="0" applyFont="1" applyFill="1" applyBorder="1" applyAlignment="1">
      <alignment horizontal="left" vertical="center" wrapText="1"/>
    </xf>
    <xf numFmtId="0" fontId="7" fillId="2" borderId="62" xfId="0" applyFont="1" applyFill="1" applyBorder="1" applyAlignment="1">
      <alignment horizontal="left" vertical="center" wrapText="1"/>
    </xf>
    <xf numFmtId="0" fontId="7" fillId="2" borderId="63" xfId="0" applyFont="1" applyFill="1" applyBorder="1" applyAlignment="1">
      <alignment vertical="center" wrapText="1"/>
    </xf>
    <xf numFmtId="0" fontId="7" fillId="2" borderId="63" xfId="0" applyFont="1" applyFill="1" applyBorder="1" applyAlignment="1">
      <alignment horizontal="justify" vertical="center" wrapText="1"/>
    </xf>
    <xf numFmtId="0" fontId="7" fillId="2" borderId="64" xfId="0" applyFont="1" applyFill="1" applyBorder="1" applyAlignment="1">
      <alignment horizontal="justify" vertical="center" wrapText="1"/>
    </xf>
    <xf numFmtId="0" fontId="45" fillId="6" borderId="0" xfId="0" applyFont="1" applyFill="1" applyAlignment="1">
      <alignment wrapText="1"/>
    </xf>
    <xf numFmtId="0" fontId="7" fillId="2" borderId="62" xfId="0" applyFont="1" applyFill="1" applyBorder="1" applyAlignment="1">
      <alignment vertical="center" wrapText="1"/>
    </xf>
    <xf numFmtId="0" fontId="33" fillId="2" borderId="64" xfId="0" applyFont="1" applyFill="1" applyBorder="1" applyAlignment="1">
      <alignment horizontal="justify" vertical="center" wrapText="1"/>
    </xf>
    <xf numFmtId="0" fontId="7" fillId="2" borderId="65" xfId="0" applyFont="1" applyFill="1" applyBorder="1" applyAlignment="1">
      <alignment vertical="center" wrapText="1"/>
    </xf>
    <xf numFmtId="0" fontId="7" fillId="2" borderId="66" xfId="0" applyFont="1" applyFill="1" applyBorder="1" applyAlignment="1">
      <alignment vertical="center" wrapText="1"/>
    </xf>
    <xf numFmtId="0" fontId="7" fillId="2" borderId="66" xfId="0" applyFont="1" applyFill="1" applyBorder="1" applyAlignment="1">
      <alignment horizontal="justify" vertical="center" wrapText="1"/>
    </xf>
    <xf numFmtId="0" fontId="33" fillId="2" borderId="67" xfId="0" applyFont="1" applyFill="1" applyBorder="1" applyAlignment="1">
      <alignment horizontal="justify" vertical="center" wrapText="1"/>
    </xf>
    <xf numFmtId="49" fontId="1" fillId="2" borderId="59" xfId="0" applyNumberFormat="1" applyFont="1" applyFill="1" applyBorder="1" applyAlignment="1">
      <alignment horizontal="left" vertical="center" wrapText="1"/>
    </xf>
    <xf numFmtId="0" fontId="1" fillId="2" borderId="60" xfId="0" applyFont="1" applyFill="1" applyBorder="1" applyAlignment="1">
      <alignment vertical="center" wrapText="1"/>
    </xf>
    <xf numFmtId="0" fontId="1" fillId="2" borderId="60" xfId="0" applyFont="1" applyFill="1" applyBorder="1" applyAlignment="1">
      <alignment horizontal="justify" vertical="center" wrapText="1"/>
    </xf>
    <xf numFmtId="0" fontId="7" fillId="2" borderId="61" xfId="0" applyFont="1" applyFill="1" applyBorder="1" applyAlignment="1">
      <alignment horizontal="justify" vertical="center" wrapText="1"/>
    </xf>
    <xf numFmtId="0" fontId="33" fillId="6" borderId="0" xfId="0" applyFont="1" applyFill="1" applyAlignment="1">
      <alignment vertical="top"/>
    </xf>
    <xf numFmtId="49" fontId="1" fillId="2" borderId="65" xfId="0" applyNumberFormat="1" applyFont="1" applyFill="1" applyBorder="1" applyAlignment="1">
      <alignment horizontal="left" vertical="center" wrapText="1"/>
    </xf>
    <xf numFmtId="0" fontId="1" fillId="2" borderId="66" xfId="0" applyFont="1" applyFill="1" applyBorder="1" applyAlignment="1">
      <alignment vertical="center" wrapText="1"/>
    </xf>
    <xf numFmtId="0" fontId="1" fillId="2" borderId="66" xfId="0" applyFont="1" applyFill="1" applyBorder="1" applyAlignment="1">
      <alignment horizontal="justify" vertical="center" wrapText="1"/>
    </xf>
    <xf numFmtId="0" fontId="1" fillId="2" borderId="67" xfId="0" applyFont="1" applyFill="1" applyBorder="1" applyAlignment="1">
      <alignment horizontal="justify" vertical="center" wrapText="1"/>
    </xf>
    <xf numFmtId="0" fontId="7" fillId="2" borderId="61" xfId="0" applyFont="1" applyFill="1" applyBorder="1" applyAlignment="1">
      <alignment vertical="center" wrapText="1"/>
    </xf>
    <xf numFmtId="0" fontId="7" fillId="2" borderId="65" xfId="0" applyFont="1" applyFill="1" applyBorder="1" applyAlignment="1">
      <alignment horizontal="left" vertical="center" wrapText="1"/>
    </xf>
    <xf numFmtId="0" fontId="53" fillId="2" borderId="66" xfId="0" applyFont="1" applyFill="1" applyBorder="1" applyAlignment="1">
      <alignment horizontal="justify" vertical="center" wrapText="1"/>
    </xf>
    <xf numFmtId="0" fontId="53" fillId="2" borderId="67" xfId="0" applyFont="1" applyFill="1" applyBorder="1" applyAlignment="1">
      <alignment vertical="center" wrapText="1"/>
    </xf>
    <xf numFmtId="0" fontId="1" fillId="7" borderId="68" xfId="0" applyFont="1" applyFill="1" applyBorder="1" applyAlignment="1">
      <alignment horizontal="center" vertical="center" wrapText="1"/>
    </xf>
    <xf numFmtId="0" fontId="1" fillId="7" borderId="69" xfId="0" applyFont="1" applyFill="1" applyBorder="1" applyAlignment="1">
      <alignment horizontal="center" vertical="center" wrapText="1"/>
    </xf>
    <xf numFmtId="0" fontId="1" fillId="7" borderId="70" xfId="0" applyFont="1" applyFill="1" applyBorder="1" applyAlignment="1">
      <alignment horizontal="center" vertical="center" wrapText="1"/>
    </xf>
    <xf numFmtId="0" fontId="7" fillId="2" borderId="59" xfId="0" applyFont="1" applyFill="1" applyBorder="1" applyAlignment="1">
      <alignment horizontal="justify" vertical="center" wrapText="1"/>
    </xf>
    <xf numFmtId="0" fontId="7" fillId="2" borderId="60" xfId="0" applyFont="1" applyFill="1" applyBorder="1" applyAlignment="1">
      <alignment horizontal="left" vertical="center" wrapText="1"/>
    </xf>
    <xf numFmtId="0" fontId="7" fillId="2" borderId="60" xfId="0" applyFont="1" applyFill="1" applyBorder="1" applyAlignment="1">
      <alignment horizontal="justify" vertical="center" wrapText="1"/>
    </xf>
    <xf numFmtId="49" fontId="1" fillId="2" borderId="62" xfId="0" applyNumberFormat="1" applyFont="1" applyFill="1" applyBorder="1" applyAlignment="1">
      <alignment horizontal="justify" vertical="center" wrapText="1"/>
    </xf>
    <xf numFmtId="0" fontId="1" fillId="2" borderId="64" xfId="0" applyFont="1" applyFill="1" applyBorder="1"/>
    <xf numFmtId="0" fontId="1" fillId="2" borderId="62" xfId="0" applyFont="1" applyFill="1" applyBorder="1" applyAlignment="1">
      <alignment horizontal="justify" vertical="center" wrapText="1"/>
    </xf>
    <xf numFmtId="49" fontId="1" fillId="2" borderId="62" xfId="0" applyNumberFormat="1" applyFont="1" applyFill="1" applyBorder="1" applyAlignment="1">
      <alignment vertical="center" wrapText="1"/>
    </xf>
    <xf numFmtId="0" fontId="33" fillId="6" borderId="71" xfId="0" applyFont="1" applyFill="1" applyBorder="1" applyAlignment="1">
      <alignment horizontal="justify" vertical="center" wrapText="1"/>
    </xf>
    <xf numFmtId="0" fontId="1" fillId="2" borderId="65" xfId="0" applyFont="1" applyFill="1" applyBorder="1" applyAlignment="1">
      <alignment horizontal="justify" vertical="center" wrapText="1"/>
    </xf>
    <xf numFmtId="0" fontId="7" fillId="2" borderId="67" xfId="0" applyFont="1" applyFill="1" applyBorder="1" applyAlignment="1">
      <alignment horizontal="justify" vertical="center" wrapText="1"/>
    </xf>
    <xf numFmtId="0" fontId="1" fillId="6" borderId="0" xfId="0" applyFont="1" applyFill="1" applyAlignment="1">
      <alignment horizontal="justify" vertical="center" wrapText="1"/>
    </xf>
    <xf numFmtId="0" fontId="16" fillId="6" borderId="0" xfId="0" applyFont="1" applyFill="1" applyAlignment="1">
      <alignment vertical="center"/>
    </xf>
    <xf numFmtId="0" fontId="1" fillId="2" borderId="59" xfId="0" applyFont="1" applyFill="1" applyBorder="1" applyAlignment="1">
      <alignment horizontal="justify" vertical="center" wrapText="1"/>
    </xf>
    <xf numFmtId="0" fontId="33" fillId="6" borderId="0" xfId="0" applyFont="1" applyFill="1"/>
    <xf numFmtId="0" fontId="33" fillId="6" borderId="0" xfId="0" applyFont="1" applyFill="1" applyAlignment="1">
      <alignment horizontal="center" vertical="top"/>
    </xf>
    <xf numFmtId="0" fontId="7" fillId="2" borderId="62" xfId="0" applyFont="1" applyFill="1" applyBorder="1" applyAlignment="1">
      <alignment horizontal="justify" vertical="center" wrapText="1"/>
    </xf>
    <xf numFmtId="0" fontId="1" fillId="2" borderId="61" xfId="0" applyFont="1" applyFill="1" applyBorder="1"/>
    <xf numFmtId="0" fontId="7" fillId="2" borderId="64" xfId="0" applyFont="1" applyFill="1" applyBorder="1" applyAlignment="1">
      <alignment horizontal="justify" vertical="top" wrapText="1"/>
    </xf>
    <xf numFmtId="0" fontId="4" fillId="2" borderId="6" xfId="0" applyFont="1" applyFill="1" applyBorder="1" applyAlignment="1">
      <alignment horizontal="left" vertical="center" wrapText="1"/>
    </xf>
    <xf numFmtId="0" fontId="6" fillId="2" borderId="6"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7" xfId="0" applyFont="1" applyFill="1" applyBorder="1" applyAlignment="1">
      <alignment horizontal="left"/>
    </xf>
    <xf numFmtId="0" fontId="12" fillId="0" borderId="8" xfId="0" applyFont="1" applyBorder="1" applyAlignment="1">
      <alignment horizontal="center" vertical="center" wrapText="1"/>
    </xf>
    <xf numFmtId="0" fontId="10" fillId="0" borderId="0" xfId="0" applyFont="1" applyAlignment="1">
      <alignment horizontal="left" vertical="center" wrapText="1"/>
    </xf>
    <xf numFmtId="0" fontId="6" fillId="2" borderId="6" xfId="0" applyFont="1" applyFill="1" applyBorder="1" applyAlignment="1">
      <alignment horizontal="justify" vertical="center" wrapText="1"/>
    </xf>
    <xf numFmtId="0" fontId="4" fillId="2" borderId="6" xfId="0" applyFont="1" applyFill="1" applyBorder="1" applyAlignment="1">
      <alignment horizontal="justify" vertical="center" wrapText="1"/>
    </xf>
    <xf numFmtId="0" fontId="4" fillId="2" borderId="6" xfId="0" applyFont="1" applyFill="1" applyBorder="1" applyAlignment="1">
      <alignment horizontal="justify" vertical="center"/>
    </xf>
    <xf numFmtId="0" fontId="4" fillId="2" borderId="7" xfId="0" applyFont="1" applyFill="1" applyBorder="1" applyAlignment="1">
      <alignment horizontal="justify" vertical="center"/>
    </xf>
    <xf numFmtId="0" fontId="20" fillId="4" borderId="15" xfId="0" applyFont="1" applyFill="1" applyBorder="1" applyAlignment="1">
      <alignment horizontal="center" vertical="center" wrapText="1"/>
    </xf>
    <xf numFmtId="0" fontId="10" fillId="3" borderId="8" xfId="0" applyFont="1" applyFill="1" applyBorder="1" applyAlignment="1" applyProtection="1">
      <alignment horizontal="left" vertical="center"/>
      <protection locked="0"/>
    </xf>
    <xf numFmtId="0" fontId="10" fillId="4" borderId="0" xfId="0" applyFont="1" applyFill="1" applyAlignment="1">
      <alignment horizontal="left" vertical="top" wrapText="1"/>
    </xf>
    <xf numFmtId="165" fontId="10" fillId="0" borderId="16" xfId="0" applyNumberFormat="1" applyFont="1" applyBorder="1" applyAlignment="1">
      <alignment horizontal="left" vertical="center"/>
    </xf>
    <xf numFmtId="164" fontId="10" fillId="0" borderId="17" xfId="0" applyNumberFormat="1" applyFont="1" applyBorder="1" applyAlignment="1">
      <alignment horizontal="left" vertical="center"/>
    </xf>
    <xf numFmtId="165" fontId="16" fillId="0" borderId="17" xfId="0" applyNumberFormat="1" applyFont="1" applyBorder="1" applyAlignment="1">
      <alignment horizontal="left" vertical="center"/>
    </xf>
    <xf numFmtId="164" fontId="16" fillId="0" borderId="17" xfId="0" applyNumberFormat="1" applyFont="1" applyBorder="1" applyAlignment="1">
      <alignment horizontal="left" vertical="center"/>
    </xf>
    <xf numFmtId="0" fontId="10" fillId="3" borderId="17" xfId="0" applyFont="1" applyFill="1" applyBorder="1" applyAlignment="1" applyProtection="1">
      <alignment horizontal="left" vertical="center" wrapText="1"/>
      <protection locked="0"/>
    </xf>
    <xf numFmtId="0" fontId="10" fillId="3" borderId="18" xfId="0" applyFont="1" applyFill="1" applyBorder="1" applyAlignment="1" applyProtection="1">
      <alignment horizontal="left" vertical="center" wrapText="1"/>
      <protection locked="0"/>
    </xf>
    <xf numFmtId="0" fontId="10" fillId="4" borderId="0" xfId="0" applyFont="1" applyFill="1" applyAlignment="1">
      <alignment horizontal="left" vertical="center" wrapText="1"/>
    </xf>
    <xf numFmtId="0" fontId="26" fillId="4" borderId="0" xfId="0" applyFont="1" applyFill="1" applyAlignment="1">
      <alignment horizontal="center" vertical="center" wrapText="1"/>
    </xf>
    <xf numFmtId="0" fontId="27" fillId="4" borderId="19"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23" fillId="4" borderId="27" xfId="0" applyFont="1" applyFill="1" applyBorder="1" applyAlignment="1">
      <alignment horizontal="center" vertical="center" wrapText="1"/>
    </xf>
    <xf numFmtId="0" fontId="26" fillId="4" borderId="8" xfId="0" applyFont="1" applyFill="1" applyBorder="1" applyAlignment="1">
      <alignment horizontal="center" vertical="center"/>
    </xf>
    <xf numFmtId="0" fontId="27" fillId="4" borderId="19" xfId="0" applyFont="1" applyFill="1" applyBorder="1" applyAlignment="1">
      <alignment horizontal="left" vertical="center" wrapText="1"/>
    </xf>
    <xf numFmtId="0" fontId="32" fillId="4" borderId="0" xfId="0" applyFont="1" applyFill="1" applyAlignment="1">
      <alignment horizontal="center" vertical="center" wrapText="1"/>
    </xf>
    <xf numFmtId="0" fontId="27" fillId="4" borderId="47" xfId="0" applyFont="1" applyFill="1" applyBorder="1" applyAlignment="1">
      <alignment horizontal="center" vertical="center" wrapText="1"/>
    </xf>
    <xf numFmtId="0" fontId="27" fillId="4" borderId="48" xfId="0" applyFont="1" applyFill="1" applyBorder="1" applyAlignment="1">
      <alignment horizontal="center" vertical="center" wrapText="1"/>
    </xf>
    <xf numFmtId="0" fontId="10" fillId="2" borderId="8" xfId="0" applyFont="1" applyFill="1" applyBorder="1" applyAlignment="1">
      <alignment horizontal="left" vertical="center" wrapText="1"/>
    </xf>
    <xf numFmtId="0" fontId="26" fillId="4" borderId="8" xfId="0" applyFont="1" applyFill="1" applyBorder="1" applyAlignment="1">
      <alignment horizontal="center" vertical="center" wrapText="1"/>
    </xf>
    <xf numFmtId="0" fontId="27" fillId="4" borderId="23" xfId="0" applyFont="1" applyFill="1" applyBorder="1" applyAlignment="1">
      <alignment horizontal="left" vertical="center" wrapText="1"/>
    </xf>
    <xf numFmtId="0" fontId="27" fillId="4" borderId="14"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10" fillId="4" borderId="43" xfId="0" applyFont="1" applyFill="1" applyBorder="1" applyAlignment="1">
      <alignment horizontal="left" vertical="center" wrapText="1"/>
    </xf>
    <xf numFmtId="0" fontId="26" fillId="4" borderId="8" xfId="0" applyFont="1" applyFill="1" applyBorder="1" applyAlignment="1">
      <alignment horizontal="center" wrapText="1"/>
    </xf>
    <xf numFmtId="0" fontId="23" fillId="4" borderId="19" xfId="0" applyFont="1" applyFill="1" applyBorder="1" applyAlignment="1">
      <alignment horizontal="center" vertical="center" wrapText="1"/>
    </xf>
    <xf numFmtId="0" fontId="14" fillId="4" borderId="1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0" fillId="2" borderId="8" xfId="0" applyFont="1" applyFill="1" applyBorder="1" applyAlignment="1">
      <alignment horizontal="justify" vertical="center" wrapText="1"/>
    </xf>
    <xf numFmtId="0" fontId="23" fillId="4" borderId="0" xfId="0" applyFont="1" applyFill="1" applyAlignment="1">
      <alignment horizontal="left" vertical="center" wrapText="1"/>
    </xf>
    <xf numFmtId="0" fontId="10" fillId="3" borderId="16" xfId="0" applyFont="1" applyFill="1" applyBorder="1" applyAlignment="1" applyProtection="1">
      <alignment horizontal="left"/>
      <protection locked="0"/>
    </xf>
    <xf numFmtId="168" fontId="10" fillId="3" borderId="17" xfId="0" applyNumberFormat="1" applyFont="1" applyFill="1" applyBorder="1" applyAlignment="1" applyProtection="1">
      <alignment horizontal="left"/>
      <protection locked="0"/>
    </xf>
    <xf numFmtId="0" fontId="39" fillId="3" borderId="17" xfId="0" applyFont="1" applyFill="1" applyBorder="1" applyAlignment="1" applyProtection="1">
      <alignment horizontal="left"/>
      <protection locked="0"/>
    </xf>
    <xf numFmtId="169" fontId="10" fillId="3" borderId="18" xfId="0" applyNumberFormat="1" applyFont="1" applyFill="1" applyBorder="1" applyAlignment="1" applyProtection="1">
      <alignment horizontal="left"/>
      <protection locked="0"/>
    </xf>
    <xf numFmtId="0" fontId="6" fillId="2" borderId="6" xfId="0" applyFont="1" applyFill="1" applyBorder="1" applyAlignment="1">
      <alignment horizontal="justify" vertical="center"/>
    </xf>
    <xf numFmtId="0" fontId="6" fillId="2" borderId="7" xfId="0" applyFont="1" applyFill="1" applyBorder="1" applyAlignment="1">
      <alignment horizontal="justify" vertical="center"/>
    </xf>
    <xf numFmtId="169" fontId="10" fillId="3" borderId="16" xfId="0" applyNumberFormat="1" applyFont="1" applyFill="1" applyBorder="1" applyAlignment="1" applyProtection="1">
      <alignment horizontal="left" vertical="center" wrapText="1"/>
      <protection locked="0"/>
    </xf>
    <xf numFmtId="169" fontId="10" fillId="3" borderId="7" xfId="0" applyNumberFormat="1" applyFont="1" applyFill="1" applyBorder="1" applyAlignment="1" applyProtection="1">
      <alignment horizontal="left" vertical="center" wrapText="1"/>
      <protection locked="0"/>
    </xf>
    <xf numFmtId="165" fontId="16" fillId="0" borderId="16" xfId="0" applyNumberFormat="1" applyFont="1" applyBorder="1" applyAlignment="1">
      <alignment horizontal="left" vertical="center"/>
    </xf>
    <xf numFmtId="0" fontId="4" fillId="2" borderId="6" xfId="0" applyFont="1" applyFill="1" applyBorder="1" applyAlignment="1">
      <alignment horizontal="left" vertical="center"/>
    </xf>
    <xf numFmtId="0" fontId="20" fillId="5" borderId="15" xfId="0" applyFont="1" applyFill="1" applyBorder="1" applyAlignment="1">
      <alignment horizontal="center" vertical="center" wrapText="1"/>
    </xf>
    <xf numFmtId="0" fontId="10" fillId="5" borderId="0" xfId="0" applyFont="1" applyFill="1" applyAlignment="1">
      <alignment horizontal="left" vertical="center" wrapText="1"/>
    </xf>
    <xf numFmtId="165" fontId="10" fillId="0" borderId="17" xfId="0" applyNumberFormat="1" applyFont="1" applyBorder="1" applyAlignment="1">
      <alignment horizontal="left" vertical="center"/>
    </xf>
    <xf numFmtId="0" fontId="10" fillId="3" borderId="17" xfId="0" applyFont="1" applyFill="1" applyBorder="1" applyAlignment="1" applyProtection="1">
      <alignment horizontal="left"/>
      <protection locked="0"/>
    </xf>
    <xf numFmtId="0" fontId="10" fillId="3" borderId="18" xfId="0" applyFont="1" applyFill="1" applyBorder="1" applyAlignment="1" applyProtection="1">
      <alignment horizontal="left" vertical="center"/>
      <protection locked="0"/>
    </xf>
    <xf numFmtId="0" fontId="26" fillId="5" borderId="0" xfId="0" applyFont="1" applyFill="1" applyAlignment="1">
      <alignment horizontal="center" vertical="center" wrapText="1"/>
    </xf>
    <xf numFmtId="0" fontId="27" fillId="5" borderId="19"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23" fillId="5" borderId="27" xfId="0" applyFont="1" applyFill="1" applyBorder="1" applyAlignment="1">
      <alignment horizontal="center" vertical="center" wrapText="1"/>
    </xf>
    <xf numFmtId="0" fontId="26" fillId="5" borderId="8" xfId="0" applyFont="1" applyFill="1" applyBorder="1" applyAlignment="1">
      <alignment horizontal="center" vertical="center"/>
    </xf>
    <xf numFmtId="0" fontId="27" fillId="5" borderId="19" xfId="0" applyFont="1" applyFill="1" applyBorder="1" applyAlignment="1">
      <alignment horizontal="left" vertical="center" wrapText="1"/>
    </xf>
    <xf numFmtId="0" fontId="32" fillId="5" borderId="0" xfId="0" applyFont="1" applyFill="1" applyAlignment="1">
      <alignment horizontal="center" vertical="center" wrapText="1"/>
    </xf>
    <xf numFmtId="0" fontId="27" fillId="5" borderId="47" xfId="0" applyFont="1" applyFill="1" applyBorder="1" applyAlignment="1">
      <alignment horizontal="center" vertical="center" wrapText="1"/>
    </xf>
    <xf numFmtId="0" fontId="27" fillId="5" borderId="48"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7" fillId="5" borderId="23" xfId="0" applyFont="1" applyFill="1" applyBorder="1" applyAlignment="1">
      <alignment horizontal="left" vertical="center" wrapText="1"/>
    </xf>
    <xf numFmtId="0" fontId="27" fillId="5" borderId="14" xfId="0" applyFont="1" applyFill="1" applyBorder="1" applyAlignment="1">
      <alignment horizontal="center" vertical="center" wrapText="1"/>
    </xf>
    <xf numFmtId="49" fontId="10" fillId="5" borderId="43" xfId="0" applyNumberFormat="1" applyFont="1" applyFill="1" applyBorder="1" applyAlignment="1">
      <alignment horizontal="left" vertical="center" wrapText="1"/>
    </xf>
    <xf numFmtId="0" fontId="26" fillId="5" borderId="8" xfId="0" applyFont="1" applyFill="1" applyBorder="1" applyAlignment="1">
      <alignment horizontal="center" wrapText="1"/>
    </xf>
    <xf numFmtId="0" fontId="23" fillId="5" borderId="19" xfId="0" applyFont="1" applyFill="1" applyBorder="1" applyAlignment="1">
      <alignment horizontal="center" vertical="center" wrapText="1"/>
    </xf>
    <xf numFmtId="0" fontId="14" fillId="5" borderId="1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4" fillId="5" borderId="57" xfId="0" applyFont="1" applyFill="1" applyBorder="1" applyAlignment="1">
      <alignment horizontal="left" vertical="center" wrapText="1"/>
    </xf>
    <xf numFmtId="0" fontId="14" fillId="5" borderId="58" xfId="0" applyFont="1" applyFill="1" applyBorder="1" applyAlignment="1">
      <alignment horizontal="left" vertical="center" wrapText="1"/>
    </xf>
    <xf numFmtId="0" fontId="23" fillId="5" borderId="0" xfId="0" applyFont="1" applyFill="1" applyAlignment="1">
      <alignment horizontal="left" vertical="center" wrapText="1"/>
    </xf>
    <xf numFmtId="0" fontId="49" fillId="6" borderId="8" xfId="0" applyFont="1" applyFill="1" applyBorder="1" applyAlignment="1">
      <alignment horizontal="center"/>
    </xf>
    <xf numFmtId="0" fontId="1" fillId="7" borderId="19"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7" fillId="2" borderId="14" xfId="0" applyFont="1" applyFill="1" applyBorder="1" applyAlignment="1">
      <alignment vertical="center" wrapText="1"/>
    </xf>
    <xf numFmtId="0" fontId="1" fillId="2" borderId="14" xfId="0" applyFont="1" applyFill="1" applyBorder="1" applyAlignment="1">
      <alignment horizontal="justify" wrapText="1"/>
    </xf>
    <xf numFmtId="0" fontId="1" fillId="2" borderId="24" xfId="0" applyFont="1" applyFill="1" applyBorder="1" applyAlignment="1">
      <alignment horizontal="justify" vertical="center" wrapText="1"/>
    </xf>
    <xf numFmtId="0" fontId="1" fillId="2" borderId="14" xfId="0" applyFont="1" applyFill="1" applyBorder="1" applyAlignment="1">
      <alignment horizontal="justify" vertical="center" wrapText="1"/>
    </xf>
    <xf numFmtId="0" fontId="1" fillId="6" borderId="17" xfId="0" applyFont="1" applyFill="1" applyBorder="1" applyAlignment="1">
      <alignment horizontal="justify" vertical="center" wrapText="1"/>
    </xf>
  </cellXfs>
  <cellStyles count="1">
    <cellStyle name="Normální" xfId="0" builtinId="0"/>
  </cellStyles>
  <dxfs count="139">
    <dxf>
      <fill>
        <patternFill>
          <bgColor rgb="FFFFFFCC"/>
        </patternFill>
      </fill>
    </dxf>
    <dxf>
      <fill>
        <patternFill>
          <bgColor rgb="FFFFFFCC"/>
        </patternFill>
      </fill>
    </dxf>
    <dxf>
      <fill>
        <patternFill>
          <bgColor rgb="FFFFFFCC"/>
        </patternFill>
      </fill>
    </dxf>
    <dxf>
      <fill>
        <patternFill>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ill>
        <patternFill>
          <bgColor rgb="FFFFFFFF"/>
        </patternFill>
      </fill>
    </dxf>
    <dxf>
      <font>
        <color rgb="FFDBEEF4"/>
      </font>
      <fill>
        <patternFill>
          <bgColor rgb="FFDBEEF4"/>
        </patternFill>
      </fill>
    </dxf>
    <dxf>
      <fill>
        <patternFill>
          <bgColor rgb="FFFFFFCC"/>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ill>
        <patternFill>
          <bgColor rgb="FFFFFFCC"/>
        </patternFill>
      </fill>
    </dxf>
    <dxf>
      <fill>
        <patternFill>
          <bgColor rgb="FFFFFFCC"/>
        </patternFill>
      </fill>
    </dxf>
    <dxf>
      <font>
        <color rgb="FFDBEEF4"/>
      </font>
      <fill>
        <patternFill>
          <bgColor rgb="FFDBEEF4"/>
        </patternFill>
      </fill>
    </dxf>
    <dxf>
      <font>
        <color rgb="FFDBEEF4"/>
      </font>
      <fill>
        <patternFill>
          <bgColor rgb="FFDBEEF4"/>
        </patternFill>
      </fill>
    </dxf>
    <dxf>
      <fill>
        <patternFill>
          <bgColor rgb="FFFFFFFF"/>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ont>
        <color rgb="FFDBEEF4"/>
      </font>
      <fill>
        <patternFill>
          <bgColor rgb="FFDBEEF4"/>
        </patternFill>
      </fill>
    </dxf>
    <dxf>
      <fill>
        <patternFill>
          <bgColor rgb="FFFFFFC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E6B9B8"/>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F2F2F2"/>
      <rgbColor rgb="FFEBF1DE"/>
      <rgbColor rgb="FFFFFF99"/>
      <rgbColor rgb="FF99CCFF"/>
      <rgbColor rgb="FFFF99CC"/>
      <rgbColor rgb="FFCC99FF"/>
      <rgbColor rgb="FFF2DCDB"/>
      <rgbColor rgb="FF3366FF"/>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vodamonitor.spcss.cz/"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u-susice@seznam.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37"/>
  <sheetViews>
    <sheetView showGridLines="0" topLeftCell="A16" zoomScale="85" zoomScaleNormal="85" workbookViewId="0">
      <selection activeCell="N33" sqref="N33"/>
    </sheetView>
  </sheetViews>
  <sheetFormatPr defaultRowHeight="16.5" x14ac:dyDescent="0.3"/>
  <cols>
    <col min="1" max="1" width="5.42578125" style="1"/>
    <col min="2" max="2" width="8.7109375" style="2"/>
    <col min="3" max="3" width="21.5703125" style="2"/>
    <col min="4" max="4" width="34.85546875" style="2"/>
    <col min="5" max="5" width="2.42578125" style="2"/>
    <col min="6" max="6" width="12.42578125" style="2"/>
    <col min="7" max="7" width="2.140625" style="2"/>
    <col min="8" max="8" width="7.28515625" style="2"/>
    <col min="9" max="9" width="34.85546875" style="2"/>
    <col min="10" max="10" width="11.28515625" style="2"/>
    <col min="11" max="11" width="4.140625" style="2"/>
    <col min="12" max="12" width="8.7109375" style="1"/>
    <col min="13" max="13" width="21.5703125" style="1"/>
    <col min="14" max="14" width="34.85546875" style="1"/>
    <col min="15" max="15" width="2.42578125" style="1"/>
    <col min="16" max="16" width="12.42578125" style="1"/>
    <col min="17" max="17" width="2.42578125" style="1"/>
    <col min="18" max="18" width="6.85546875" style="1"/>
    <col min="19" max="19" width="34.85546875" style="1"/>
    <col min="20" max="20" width="8.7109375" style="1"/>
    <col min="21" max="21" width="5.42578125" style="1"/>
    <col min="22" max="1025" width="0" style="1" hidden="1"/>
  </cols>
  <sheetData>
    <row r="1" spans="1:20" x14ac:dyDescent="0.3">
      <c r="A1" s="3"/>
      <c r="B1" s="4"/>
      <c r="C1" s="4"/>
      <c r="D1" s="4"/>
      <c r="E1" s="4"/>
      <c r="F1" s="4"/>
      <c r="G1" s="4"/>
      <c r="L1" s="5"/>
    </row>
    <row r="2" spans="1:20" x14ac:dyDescent="0.3">
      <c r="A2" s="6"/>
      <c r="B2" s="7"/>
      <c r="C2" s="8"/>
      <c r="D2" s="8"/>
      <c r="E2" s="8"/>
      <c r="F2" s="8"/>
      <c r="G2" s="8"/>
      <c r="H2" s="8"/>
      <c r="I2" s="8"/>
      <c r="J2" s="8"/>
      <c r="K2" s="8"/>
      <c r="L2" s="9"/>
      <c r="M2" s="9"/>
      <c r="N2" s="9"/>
      <c r="O2" s="9"/>
      <c r="P2" s="9"/>
      <c r="Q2" s="9"/>
      <c r="R2" s="9"/>
      <c r="S2" s="9"/>
      <c r="T2" s="10"/>
    </row>
    <row r="3" spans="1:20" ht="17.25" x14ac:dyDescent="0.3">
      <c r="A3" s="6"/>
      <c r="B3" s="11" t="s">
        <v>0</v>
      </c>
      <c r="C3" s="12"/>
      <c r="D3" s="12"/>
      <c r="E3" s="12"/>
      <c r="F3" s="12"/>
      <c r="G3" s="13"/>
      <c r="H3" s="13"/>
      <c r="I3" s="13"/>
      <c r="J3" s="13"/>
      <c r="K3" s="13"/>
      <c r="L3" s="14"/>
      <c r="M3" s="14"/>
      <c r="N3" s="14"/>
      <c r="O3" s="14"/>
      <c r="P3" s="14"/>
      <c r="Q3" s="14"/>
      <c r="R3" s="14"/>
      <c r="S3" s="14"/>
      <c r="T3" s="15"/>
    </row>
    <row r="4" spans="1:20" ht="86.25" customHeight="1" x14ac:dyDescent="0.2">
      <c r="A4" s="6"/>
      <c r="B4" s="623" t="s">
        <v>1</v>
      </c>
      <c r="C4" s="623"/>
      <c r="D4" s="623"/>
      <c r="E4" s="623"/>
      <c r="F4" s="623"/>
      <c r="G4" s="623"/>
      <c r="H4" s="623"/>
      <c r="I4" s="623"/>
      <c r="J4" s="623"/>
      <c r="K4" s="623"/>
      <c r="L4" s="623"/>
      <c r="M4" s="623"/>
      <c r="N4" s="623"/>
      <c r="O4" s="623"/>
      <c r="P4" s="623"/>
      <c r="Q4" s="623"/>
      <c r="R4" s="623"/>
      <c r="S4" s="623"/>
      <c r="T4" s="623"/>
    </row>
    <row r="5" spans="1:20" ht="23.25" customHeight="1" x14ac:dyDescent="0.2">
      <c r="A5" s="6"/>
      <c r="B5" s="623" t="s">
        <v>2</v>
      </c>
      <c r="C5" s="623"/>
      <c r="D5" s="623"/>
      <c r="E5" s="623"/>
      <c r="F5" s="623"/>
      <c r="G5" s="623"/>
      <c r="H5" s="623"/>
      <c r="I5" s="623"/>
      <c r="J5" s="623"/>
      <c r="K5" s="623"/>
      <c r="L5" s="623"/>
      <c r="M5" s="623"/>
      <c r="N5" s="623"/>
      <c r="O5" s="623"/>
      <c r="P5" s="623"/>
      <c r="Q5" s="623"/>
      <c r="R5" s="623"/>
      <c r="S5" s="623"/>
      <c r="T5" s="623"/>
    </row>
    <row r="6" spans="1:20" ht="23.25" customHeight="1" x14ac:dyDescent="0.2">
      <c r="A6" s="6"/>
      <c r="B6" s="623" t="s">
        <v>3</v>
      </c>
      <c r="C6" s="623"/>
      <c r="D6" s="623"/>
      <c r="E6" s="623"/>
      <c r="F6" s="623"/>
      <c r="G6" s="623"/>
      <c r="H6" s="623"/>
      <c r="I6" s="623"/>
      <c r="J6" s="623"/>
      <c r="K6" s="623"/>
      <c r="L6" s="623"/>
      <c r="M6" s="623"/>
      <c r="N6" s="623"/>
      <c r="O6" s="623"/>
      <c r="P6" s="623"/>
      <c r="Q6" s="623"/>
      <c r="R6" s="623"/>
      <c r="S6" s="623"/>
      <c r="T6" s="623"/>
    </row>
    <row r="7" spans="1:20" ht="23.25" customHeight="1" x14ac:dyDescent="0.2">
      <c r="A7" s="6"/>
      <c r="B7" s="623" t="s">
        <v>4</v>
      </c>
      <c r="C7" s="623"/>
      <c r="D7" s="623"/>
      <c r="E7" s="623"/>
      <c r="F7" s="623"/>
      <c r="G7" s="623"/>
      <c r="H7" s="623"/>
      <c r="I7" s="623"/>
      <c r="J7" s="623"/>
      <c r="K7" s="623"/>
      <c r="L7" s="623"/>
      <c r="M7" s="623"/>
      <c r="N7" s="623"/>
      <c r="O7" s="623"/>
      <c r="P7" s="623"/>
      <c r="Q7" s="623"/>
      <c r="R7" s="623"/>
      <c r="S7" s="623"/>
      <c r="T7" s="623"/>
    </row>
    <row r="8" spans="1:20" ht="33.75" customHeight="1" x14ac:dyDescent="0.2">
      <c r="A8" s="6"/>
      <c r="B8" s="624" t="s">
        <v>5</v>
      </c>
      <c r="C8" s="624"/>
      <c r="D8" s="624"/>
      <c r="E8" s="624"/>
      <c r="F8" s="624"/>
      <c r="G8" s="624"/>
      <c r="H8" s="624"/>
      <c r="I8" s="624"/>
      <c r="J8" s="624"/>
      <c r="K8" s="624"/>
      <c r="L8" s="624"/>
      <c r="M8" s="624"/>
      <c r="N8" s="624"/>
      <c r="O8" s="624"/>
      <c r="P8" s="624"/>
      <c r="Q8" s="624"/>
      <c r="R8" s="624"/>
      <c r="S8" s="624"/>
      <c r="T8" s="624"/>
    </row>
    <row r="9" spans="1:20" ht="77.25" customHeight="1" x14ac:dyDescent="0.2">
      <c r="A9" s="6"/>
      <c r="B9" s="625" t="s">
        <v>6</v>
      </c>
      <c r="C9" s="625"/>
      <c r="D9" s="625"/>
      <c r="E9" s="625"/>
      <c r="F9" s="625"/>
      <c r="G9" s="625"/>
      <c r="H9" s="625"/>
      <c r="I9" s="625"/>
      <c r="J9" s="625"/>
      <c r="K9" s="625"/>
      <c r="L9" s="625"/>
      <c r="M9" s="625"/>
      <c r="N9" s="625"/>
      <c r="O9" s="625"/>
      <c r="P9" s="625"/>
      <c r="Q9" s="625"/>
      <c r="R9" s="625"/>
      <c r="S9" s="625"/>
      <c r="T9" s="16"/>
    </row>
    <row r="10" spans="1:20" ht="15.75" customHeight="1" x14ac:dyDescent="0.25">
      <c r="A10" s="6"/>
      <c r="B10" s="626" t="s">
        <v>7</v>
      </c>
      <c r="C10" s="626"/>
      <c r="D10" s="626"/>
      <c r="E10" s="626"/>
      <c r="F10" s="626"/>
      <c r="G10" s="626"/>
      <c r="H10" s="626"/>
      <c r="I10" s="626"/>
      <c r="J10" s="626"/>
      <c r="K10" s="626"/>
      <c r="L10" s="626"/>
      <c r="M10" s="626"/>
      <c r="N10" s="626"/>
      <c r="O10" s="626"/>
      <c r="P10" s="626"/>
      <c r="Q10" s="626"/>
      <c r="R10" s="626"/>
      <c r="S10" s="626"/>
      <c r="T10" s="17"/>
    </row>
    <row r="11" spans="1:20" x14ac:dyDescent="0.3">
      <c r="A11" s="6"/>
      <c r="B11" s="627" t="s">
        <v>8</v>
      </c>
      <c r="C11" s="627"/>
      <c r="D11" s="627"/>
      <c r="E11" s="627"/>
      <c r="F11" s="627"/>
      <c r="G11" s="627"/>
      <c r="H11" s="627"/>
      <c r="I11" s="627"/>
      <c r="J11" s="627"/>
      <c r="K11" s="627"/>
      <c r="L11" s="627"/>
      <c r="M11" s="627"/>
      <c r="N11" s="627"/>
      <c r="O11" s="627"/>
      <c r="P11" s="627"/>
      <c r="Q11" s="627"/>
      <c r="R11" s="627"/>
      <c r="S11" s="627"/>
      <c r="T11" s="627"/>
    </row>
    <row r="12" spans="1:20" x14ac:dyDescent="0.3">
      <c r="A12" s="6"/>
      <c r="B12" s="18" t="s">
        <v>9</v>
      </c>
      <c r="L12" s="19"/>
    </row>
    <row r="13" spans="1:20" ht="88.5" customHeight="1" x14ac:dyDescent="0.2">
      <c r="A13" s="6"/>
      <c r="B13" s="628" t="s">
        <v>10</v>
      </c>
      <c r="C13" s="628"/>
      <c r="D13" s="628"/>
      <c r="E13" s="628"/>
      <c r="F13" s="628"/>
      <c r="G13" s="628"/>
      <c r="H13" s="628"/>
      <c r="I13" s="628"/>
      <c r="J13" s="628"/>
      <c r="K13" s="628"/>
      <c r="L13" s="628"/>
      <c r="M13" s="628"/>
      <c r="N13" s="628"/>
      <c r="O13" s="628"/>
      <c r="P13" s="628"/>
      <c r="Q13" s="628"/>
      <c r="R13" s="628"/>
      <c r="S13" s="628"/>
      <c r="T13" s="628"/>
    </row>
    <row r="14" spans="1:20" ht="57" customHeight="1" x14ac:dyDescent="0.3">
      <c r="A14" s="6"/>
      <c r="B14" s="629" t="s">
        <v>11</v>
      </c>
      <c r="C14" s="629"/>
      <c r="D14" s="629"/>
      <c r="E14" s="629"/>
      <c r="F14" s="629"/>
      <c r="G14" s="629"/>
    </row>
    <row r="15" spans="1:20" ht="14.25" customHeight="1" x14ac:dyDescent="0.3">
      <c r="A15" s="6"/>
      <c r="B15" s="20"/>
      <c r="C15" s="21"/>
      <c r="D15" s="21"/>
      <c r="E15" s="21"/>
      <c r="F15" s="21"/>
      <c r="G15" s="21"/>
    </row>
    <row r="16" spans="1:20" x14ac:dyDescent="0.3">
      <c r="A16" s="6"/>
      <c r="B16" s="22" t="s">
        <v>12</v>
      </c>
      <c r="C16" s="23"/>
    </row>
    <row r="17" spans="1:20" x14ac:dyDescent="0.3">
      <c r="A17" s="6"/>
      <c r="B17" s="24"/>
      <c r="C17" s="25" t="s">
        <v>13</v>
      </c>
    </row>
    <row r="18" spans="1:20" x14ac:dyDescent="0.3">
      <c r="A18" s="6"/>
      <c r="B18" s="26"/>
    </row>
    <row r="19" spans="1:20" x14ac:dyDescent="0.3">
      <c r="A19" s="6"/>
      <c r="B19" s="27" t="s">
        <v>14</v>
      </c>
      <c r="L19" s="27" t="s">
        <v>15</v>
      </c>
    </row>
    <row r="20" spans="1:20" x14ac:dyDescent="0.3">
      <c r="A20" s="6"/>
      <c r="B20" s="28"/>
      <c r="C20" s="4"/>
      <c r="D20" s="4"/>
      <c r="E20" s="4"/>
      <c r="F20" s="4"/>
      <c r="G20" s="4"/>
      <c r="H20" s="4"/>
      <c r="I20" s="4"/>
      <c r="J20" s="29"/>
      <c r="L20" s="28"/>
      <c r="M20" s="4"/>
      <c r="N20" s="4"/>
      <c r="O20" s="4"/>
      <c r="P20" s="4"/>
      <c r="Q20" s="4"/>
      <c r="R20" s="5"/>
      <c r="S20" s="5"/>
      <c r="T20" s="30"/>
    </row>
    <row r="21" spans="1:20" ht="35.1" customHeight="1" x14ac:dyDescent="0.3">
      <c r="A21" s="6"/>
      <c r="B21" s="31"/>
      <c r="C21" s="32" t="s">
        <v>16</v>
      </c>
      <c r="D21" s="33" t="s">
        <v>17</v>
      </c>
      <c r="J21" s="34"/>
      <c r="L21" s="31"/>
      <c r="M21" s="32" t="s">
        <v>16</v>
      </c>
      <c r="N21" s="33" t="s">
        <v>17</v>
      </c>
      <c r="O21" s="2"/>
      <c r="P21" s="2"/>
      <c r="Q21" s="2"/>
      <c r="T21" s="35"/>
    </row>
    <row r="22" spans="1:20" x14ac:dyDescent="0.3">
      <c r="A22" s="6"/>
      <c r="B22" s="36"/>
      <c r="C22" s="37"/>
      <c r="D22" s="37"/>
      <c r="E22" s="37"/>
      <c r="F22" s="37"/>
      <c r="G22" s="37"/>
      <c r="H22" s="37"/>
      <c r="I22" s="37"/>
      <c r="J22" s="38"/>
      <c r="L22" s="36"/>
      <c r="M22" s="37"/>
      <c r="N22" s="37"/>
      <c r="O22" s="37"/>
      <c r="P22" s="37"/>
      <c r="Q22" s="37"/>
      <c r="R22" s="39"/>
      <c r="S22" s="39"/>
      <c r="T22" s="40"/>
    </row>
    <row r="23" spans="1:20" x14ac:dyDescent="0.3">
      <c r="A23" s="6"/>
      <c r="B23" s="41"/>
    </row>
    <row r="24" spans="1:20" x14ac:dyDescent="0.3">
      <c r="A24" s="6"/>
      <c r="B24" s="42"/>
      <c r="C24" s="4"/>
      <c r="D24" s="43" t="s">
        <v>18</v>
      </c>
      <c r="E24" s="44"/>
      <c r="F24" s="43" t="s">
        <v>19</v>
      </c>
      <c r="G24" s="4"/>
      <c r="H24" s="4"/>
      <c r="I24" s="4"/>
      <c r="J24" s="29"/>
      <c r="K24" s="45"/>
      <c r="L24" s="42"/>
      <c r="M24" s="4"/>
      <c r="N24" s="43" t="s">
        <v>18</v>
      </c>
      <c r="O24" s="44"/>
      <c r="P24" s="43" t="s">
        <v>19</v>
      </c>
      <c r="Q24" s="4"/>
      <c r="R24" s="4"/>
      <c r="S24" s="4"/>
      <c r="T24" s="29"/>
    </row>
    <row r="25" spans="1:20" s="55" customFormat="1" ht="35.1" customHeight="1" x14ac:dyDescent="0.2">
      <c r="A25" s="46"/>
      <c r="B25" s="47"/>
      <c r="C25" s="48" t="s">
        <v>20</v>
      </c>
      <c r="D25" s="49" t="s">
        <v>21</v>
      </c>
      <c r="E25" s="50"/>
      <c r="F25" s="51">
        <v>636606</v>
      </c>
      <c r="G25" s="52"/>
      <c r="H25" s="52"/>
      <c r="I25" s="52"/>
      <c r="J25" s="53"/>
      <c r="K25" s="53"/>
      <c r="L25" s="54"/>
      <c r="M25" s="48" t="s">
        <v>22</v>
      </c>
      <c r="N25" s="49" t="s">
        <v>21</v>
      </c>
      <c r="O25" s="50"/>
      <c r="P25" s="51">
        <v>636606</v>
      </c>
      <c r="Q25" s="52"/>
      <c r="R25" s="52"/>
      <c r="S25" s="52"/>
      <c r="T25" s="53"/>
    </row>
    <row r="26" spans="1:20" x14ac:dyDescent="0.3">
      <c r="A26" s="6"/>
      <c r="B26" s="56"/>
      <c r="J26" s="34"/>
      <c r="K26" s="34"/>
      <c r="L26" s="56"/>
      <c r="M26" s="2"/>
      <c r="N26" s="2"/>
      <c r="O26" s="2"/>
      <c r="P26" s="2"/>
      <c r="Q26" s="2"/>
      <c r="R26" s="2"/>
      <c r="S26" s="2"/>
      <c r="T26" s="34"/>
    </row>
    <row r="27" spans="1:20" x14ac:dyDescent="0.3">
      <c r="A27" s="6"/>
      <c r="B27" s="56"/>
      <c r="D27" s="57" t="s">
        <v>18</v>
      </c>
      <c r="E27" s="58"/>
      <c r="F27" s="59" t="s">
        <v>19</v>
      </c>
      <c r="J27" s="34"/>
      <c r="K27" s="34"/>
      <c r="L27" s="56"/>
      <c r="M27" s="2"/>
      <c r="N27" s="57" t="s">
        <v>18</v>
      </c>
      <c r="O27" s="58"/>
      <c r="P27" s="59" t="s">
        <v>19</v>
      </c>
      <c r="Q27" s="2"/>
      <c r="R27" s="2"/>
      <c r="S27" s="2"/>
      <c r="T27" s="34"/>
    </row>
    <row r="28" spans="1:20" s="55" customFormat="1" ht="35.1" customHeight="1" x14ac:dyDescent="0.2">
      <c r="A28" s="46"/>
      <c r="B28" s="47"/>
      <c r="C28" s="60" t="s">
        <v>23</v>
      </c>
      <c r="D28" s="49" t="s">
        <v>21</v>
      </c>
      <c r="E28" s="50"/>
      <c r="F28" s="51">
        <v>636606</v>
      </c>
      <c r="G28" s="52"/>
      <c r="H28" s="52"/>
      <c r="I28" s="52"/>
      <c r="J28" s="53"/>
      <c r="K28" s="53"/>
      <c r="L28" s="47"/>
      <c r="M28" s="60" t="s">
        <v>23</v>
      </c>
      <c r="N28" s="49" t="s">
        <v>21</v>
      </c>
      <c r="O28" s="50"/>
      <c r="P28" s="51">
        <v>636606</v>
      </c>
      <c r="Q28" s="52"/>
      <c r="R28" s="52"/>
      <c r="S28" s="52"/>
      <c r="T28" s="53"/>
    </row>
    <row r="29" spans="1:20" s="1" customFormat="1" x14ac:dyDescent="0.3">
      <c r="A29" s="6"/>
      <c r="B29" s="56"/>
      <c r="C29" s="2"/>
      <c r="D29" s="61"/>
      <c r="E29" s="61"/>
      <c r="F29" s="2"/>
      <c r="G29" s="2"/>
      <c r="H29" s="2"/>
      <c r="I29" s="2"/>
      <c r="J29" s="34"/>
      <c r="K29" s="34"/>
      <c r="L29" s="56"/>
      <c r="M29" s="2"/>
      <c r="N29" s="61"/>
      <c r="O29" s="61"/>
      <c r="P29" s="2"/>
      <c r="Q29" s="2"/>
      <c r="R29" s="2"/>
      <c r="S29" s="2"/>
      <c r="T29" s="34"/>
    </row>
    <row r="30" spans="1:20" x14ac:dyDescent="0.3">
      <c r="A30" s="6"/>
      <c r="B30" s="56"/>
      <c r="D30" s="57" t="s">
        <v>18</v>
      </c>
      <c r="E30" s="58"/>
      <c r="F30" s="57" t="s">
        <v>19</v>
      </c>
      <c r="I30" s="62" t="s">
        <v>24</v>
      </c>
      <c r="J30" s="34"/>
      <c r="K30" s="34"/>
      <c r="L30" s="56"/>
      <c r="M30" s="2"/>
      <c r="N30" s="57" t="s">
        <v>18</v>
      </c>
      <c r="O30" s="58"/>
      <c r="P30" s="57" t="s">
        <v>19</v>
      </c>
      <c r="Q30" s="2"/>
      <c r="R30" s="2"/>
      <c r="S30" s="62" t="s">
        <v>24</v>
      </c>
      <c r="T30" s="34"/>
    </row>
    <row r="31" spans="1:20" s="55" customFormat="1" ht="16.5" customHeight="1" x14ac:dyDescent="0.2">
      <c r="A31" s="46"/>
      <c r="B31" s="47"/>
      <c r="C31" s="60" t="s">
        <v>25</v>
      </c>
      <c r="D31" s="63" t="s">
        <v>21</v>
      </c>
      <c r="E31" s="64"/>
      <c r="F31" s="65">
        <v>636606</v>
      </c>
      <c r="G31" s="52"/>
      <c r="H31" s="60" t="s">
        <v>26</v>
      </c>
      <c r="I31" s="66" t="s">
        <v>27</v>
      </c>
      <c r="J31" s="53"/>
      <c r="K31" s="53"/>
      <c r="L31" s="47"/>
      <c r="M31" s="60" t="s">
        <v>25</v>
      </c>
      <c r="N31" s="63" t="s">
        <v>21</v>
      </c>
      <c r="O31" s="64"/>
      <c r="P31" s="65">
        <v>636606</v>
      </c>
      <c r="Q31" s="52"/>
      <c r="R31" s="60" t="s">
        <v>26</v>
      </c>
      <c r="S31" s="66" t="s">
        <v>28</v>
      </c>
      <c r="T31" s="53"/>
    </row>
    <row r="32" spans="1:20" x14ac:dyDescent="0.3">
      <c r="A32" s="6"/>
      <c r="B32" s="56"/>
      <c r="D32" s="67" t="s">
        <v>21</v>
      </c>
      <c r="E32" s="61"/>
      <c r="F32" s="65">
        <v>636606</v>
      </c>
      <c r="I32" s="68" t="s">
        <v>29</v>
      </c>
      <c r="J32" s="34"/>
      <c r="K32" s="34"/>
      <c r="L32" s="56"/>
      <c r="M32" s="2"/>
      <c r="N32" s="67" t="s">
        <v>21</v>
      </c>
      <c r="O32" s="61"/>
      <c r="P32" s="65">
        <v>636606</v>
      </c>
      <c r="Q32" s="2"/>
      <c r="R32" s="2"/>
      <c r="S32" s="68" t="s">
        <v>30</v>
      </c>
      <c r="T32" s="34"/>
    </row>
    <row r="33" spans="1:20" x14ac:dyDescent="0.3">
      <c r="A33" s="6"/>
      <c r="B33" s="56"/>
      <c r="D33" s="67"/>
      <c r="E33" s="61"/>
      <c r="F33" s="65"/>
      <c r="I33" s="68"/>
      <c r="J33" s="34"/>
      <c r="K33" s="34"/>
      <c r="L33" s="56"/>
      <c r="M33" s="2"/>
      <c r="N33" s="67"/>
      <c r="O33" s="61"/>
      <c r="P33" s="65"/>
      <c r="Q33" s="2"/>
      <c r="R33" s="2"/>
      <c r="S33" s="68"/>
      <c r="T33" s="34"/>
    </row>
    <row r="34" spans="1:20" x14ac:dyDescent="0.3">
      <c r="A34" s="6"/>
      <c r="B34" s="56"/>
      <c r="D34" s="67"/>
      <c r="E34" s="61"/>
      <c r="F34" s="65"/>
      <c r="I34" s="68"/>
      <c r="J34" s="34"/>
      <c r="K34" s="34"/>
      <c r="L34" s="56"/>
      <c r="M34" s="2"/>
      <c r="N34" s="67"/>
      <c r="O34" s="61"/>
      <c r="P34" s="65"/>
      <c r="Q34" s="2"/>
      <c r="R34" s="2"/>
      <c r="S34" s="68"/>
      <c r="T34" s="34"/>
    </row>
    <row r="35" spans="1:20" x14ac:dyDescent="0.3">
      <c r="A35" s="6"/>
      <c r="B35" s="56"/>
      <c r="D35" s="67"/>
      <c r="E35" s="61"/>
      <c r="F35" s="65"/>
      <c r="I35" s="68"/>
      <c r="J35" s="34"/>
      <c r="K35" s="34"/>
      <c r="L35" s="56"/>
      <c r="M35" s="2"/>
      <c r="N35" s="67"/>
      <c r="O35" s="61"/>
      <c r="P35" s="65"/>
      <c r="Q35" s="2"/>
      <c r="R35" s="2"/>
      <c r="S35" s="68"/>
      <c r="T35" s="34"/>
    </row>
    <row r="36" spans="1:20" x14ac:dyDescent="0.3">
      <c r="A36" s="6"/>
      <c r="B36" s="56"/>
      <c r="D36" s="68"/>
      <c r="F36" s="65"/>
      <c r="I36" s="68"/>
      <c r="J36" s="34"/>
      <c r="K36" s="34"/>
      <c r="L36" s="56"/>
      <c r="M36" s="2"/>
      <c r="N36" s="68"/>
      <c r="O36" s="2"/>
      <c r="P36" s="65"/>
      <c r="Q36" s="2"/>
      <c r="R36" s="2"/>
      <c r="S36" s="68"/>
      <c r="T36" s="34"/>
    </row>
    <row r="37" spans="1:20" x14ac:dyDescent="0.3">
      <c r="A37" s="6"/>
      <c r="B37" s="56"/>
      <c r="D37" s="68"/>
      <c r="F37" s="65"/>
      <c r="I37" s="68"/>
      <c r="J37" s="34"/>
      <c r="K37" s="34"/>
      <c r="L37" s="56"/>
      <c r="M37" s="2"/>
      <c r="N37" s="68"/>
      <c r="O37" s="2"/>
      <c r="P37" s="65"/>
      <c r="Q37" s="2"/>
      <c r="R37" s="2"/>
      <c r="S37" s="68"/>
      <c r="T37" s="34"/>
    </row>
  </sheetData>
  <sheetProtection sheet="1" objects="1" scenarios="1"/>
  <protectedRanges>
    <protectedRange sqref="D25 F25 D28 F28 F31:F35 D31:D35 N25 P25 N28 P28 P31:P35 N31:N35" name="Identifikace"/>
  </protectedRanges>
  <mergeCells count="10">
    <mergeCell ref="B9:S9"/>
    <mergeCell ref="B10:S10"/>
    <mergeCell ref="B11:T11"/>
    <mergeCell ref="B13:T13"/>
    <mergeCell ref="B14:G14"/>
    <mergeCell ref="B4:T4"/>
    <mergeCell ref="B5:T5"/>
    <mergeCell ref="B6:T6"/>
    <mergeCell ref="B7:T7"/>
    <mergeCell ref="B8:T8"/>
  </mergeCells>
  <dataValidations count="1">
    <dataValidation type="list" allowBlank="1" showInputMessage="1" showErrorMessage="1" sqref="D21 N21" xr:uid="{00000000-0002-0000-0000-000000000000}">
      <formula1>"Prosím vyberte,ano,ne"</formula1>
      <formula2>0</formula2>
    </dataValidation>
  </dataValidations>
  <hyperlinks>
    <hyperlink ref="B10" r:id="rId1" xr:uid="{00000000-0004-0000-0000-000000000000}"/>
  </hyperlinks>
  <pageMargins left="0.15763888888888899" right="0.15763888888888899" top="0.35486111111111102" bottom="0.43333333333333302" header="0.51180555555555496" footer="0.51180555555555496"/>
  <pageSetup paperSize="9" firstPageNumber="0" fitToHeight="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194"/>
  <sheetViews>
    <sheetView showGridLines="0" tabSelected="1" topLeftCell="A43" zoomScaleNormal="100" workbookViewId="0">
      <selection activeCell="F52" sqref="F52"/>
    </sheetView>
  </sheetViews>
  <sheetFormatPr defaultRowHeight="16.5" x14ac:dyDescent="0.3"/>
  <cols>
    <col min="1" max="1" width="5.42578125" style="69"/>
    <col min="2" max="2" width="6.140625" style="26"/>
    <col min="3" max="3" width="51.5703125" style="69"/>
    <col min="4" max="4" width="15.42578125" style="69"/>
    <col min="5" max="6" width="16.42578125" style="69" bestFit="1" customWidth="1"/>
    <col min="7" max="7" width="10.42578125" style="70"/>
    <col min="8" max="8" width="5.42578125" style="18"/>
    <col min="9" max="1025" width="0" style="69" hidden="1"/>
  </cols>
  <sheetData>
    <row r="1" spans="1:18" x14ac:dyDescent="0.3">
      <c r="A1" s="71"/>
      <c r="B1" s="72"/>
      <c r="C1" s="71"/>
      <c r="D1" s="71"/>
      <c r="E1" s="71"/>
      <c r="F1" s="71"/>
      <c r="G1" s="73"/>
      <c r="H1" s="74"/>
    </row>
    <row r="2" spans="1:18" x14ac:dyDescent="0.3">
      <c r="A2" s="71"/>
      <c r="B2" s="72"/>
      <c r="C2" s="71"/>
      <c r="D2" s="71"/>
      <c r="E2" s="71"/>
      <c r="F2" s="71"/>
      <c r="G2" s="73"/>
      <c r="H2" s="75"/>
    </row>
    <row r="3" spans="1:18" x14ac:dyDescent="0.3">
      <c r="A3" s="71"/>
      <c r="B3" s="72"/>
      <c r="C3" s="71"/>
      <c r="D3" s="71"/>
      <c r="E3" s="71"/>
      <c r="F3" s="71"/>
      <c r="G3" s="73"/>
      <c r="H3" s="75"/>
    </row>
    <row r="4" spans="1:18" ht="17.25" x14ac:dyDescent="0.3">
      <c r="A4" s="71"/>
      <c r="B4" s="76" t="s">
        <v>0</v>
      </c>
      <c r="C4" s="77"/>
      <c r="D4" s="77"/>
      <c r="E4" s="77"/>
      <c r="F4" s="78"/>
      <c r="G4" s="73"/>
      <c r="H4" s="75"/>
    </row>
    <row r="5" spans="1:18" ht="51.75" customHeight="1" x14ac:dyDescent="0.3">
      <c r="A5" s="71"/>
      <c r="B5" s="630" t="s">
        <v>5</v>
      </c>
      <c r="C5" s="630"/>
      <c r="D5" s="630"/>
      <c r="E5" s="630"/>
      <c r="F5" s="630"/>
      <c r="G5" s="79"/>
      <c r="H5" s="80"/>
    </row>
    <row r="6" spans="1:18" ht="42" customHeight="1" x14ac:dyDescent="0.3">
      <c r="A6" s="71"/>
      <c r="B6" s="631" t="s">
        <v>31</v>
      </c>
      <c r="C6" s="631"/>
      <c r="D6" s="631"/>
      <c r="E6" s="631"/>
      <c r="F6" s="631"/>
      <c r="G6" s="81"/>
      <c r="H6" s="82"/>
      <c r="I6" s="83"/>
      <c r="J6" s="83"/>
      <c r="K6" s="83"/>
      <c r="L6" s="83"/>
      <c r="M6" s="83"/>
      <c r="N6" s="83"/>
      <c r="O6" s="83"/>
      <c r="P6" s="83"/>
      <c r="Q6" s="83"/>
      <c r="R6" s="83"/>
    </row>
    <row r="7" spans="1:18" ht="17.25" x14ac:dyDescent="0.3">
      <c r="A7" s="71"/>
      <c r="B7" s="632" t="s">
        <v>32</v>
      </c>
      <c r="C7" s="632"/>
      <c r="D7" s="632"/>
      <c r="E7" s="632"/>
      <c r="F7" s="632"/>
      <c r="G7" s="73"/>
      <c r="H7" s="75"/>
      <c r="I7" s="83"/>
      <c r="J7" s="83"/>
      <c r="K7" s="83"/>
      <c r="L7" s="83"/>
      <c r="M7" s="83"/>
      <c r="N7" s="83"/>
      <c r="O7" s="83"/>
      <c r="P7" s="83"/>
      <c r="Q7" s="83"/>
      <c r="R7" s="83"/>
    </row>
    <row r="8" spans="1:18" ht="17.25" x14ac:dyDescent="0.3">
      <c r="A8" s="71"/>
      <c r="B8" s="632" t="s">
        <v>33</v>
      </c>
      <c r="C8" s="632"/>
      <c r="D8" s="632"/>
      <c r="E8" s="632"/>
      <c r="F8" s="632"/>
      <c r="G8" s="73"/>
      <c r="H8" s="75"/>
      <c r="I8" s="83"/>
      <c r="J8" s="83"/>
      <c r="K8" s="83"/>
      <c r="L8" s="83"/>
      <c r="M8" s="83"/>
      <c r="N8" s="83"/>
      <c r="O8" s="83"/>
      <c r="P8" s="83"/>
      <c r="Q8" s="83"/>
      <c r="R8" s="83"/>
    </row>
    <row r="9" spans="1:18" ht="17.25" x14ac:dyDescent="0.3">
      <c r="A9" s="71"/>
      <c r="B9" s="632" t="s">
        <v>34</v>
      </c>
      <c r="C9" s="632"/>
      <c r="D9" s="632"/>
      <c r="E9" s="632"/>
      <c r="F9" s="632"/>
      <c r="G9" s="73"/>
      <c r="H9" s="75"/>
      <c r="I9" s="83"/>
      <c r="J9" s="83"/>
      <c r="K9" s="83"/>
      <c r="L9" s="83"/>
      <c r="M9" s="83"/>
      <c r="N9" s="83"/>
      <c r="O9" s="83"/>
      <c r="P9" s="83"/>
      <c r="Q9" s="83"/>
      <c r="R9" s="83"/>
    </row>
    <row r="10" spans="1:18" ht="41.25" customHeight="1" x14ac:dyDescent="0.3">
      <c r="A10" s="71"/>
      <c r="B10" s="632" t="s">
        <v>35</v>
      </c>
      <c r="C10" s="632"/>
      <c r="D10" s="632"/>
      <c r="E10" s="632"/>
      <c r="F10" s="632"/>
      <c r="G10" s="79"/>
      <c r="H10" s="75"/>
      <c r="I10" s="83"/>
      <c r="J10" s="83"/>
      <c r="K10" s="83"/>
      <c r="L10" s="83"/>
      <c r="M10" s="83"/>
      <c r="N10" s="83"/>
      <c r="O10" s="83"/>
      <c r="P10" s="83"/>
      <c r="Q10" s="83"/>
      <c r="R10" s="83"/>
    </row>
    <row r="11" spans="1:18" ht="17.25" x14ac:dyDescent="0.3">
      <c r="A11" s="71"/>
      <c r="B11" s="632" t="s">
        <v>36</v>
      </c>
      <c r="C11" s="632"/>
      <c r="D11" s="632"/>
      <c r="E11" s="632"/>
      <c r="F11" s="632"/>
      <c r="G11" s="73"/>
      <c r="H11" s="75"/>
      <c r="I11" s="83"/>
      <c r="J11" s="83"/>
      <c r="K11" s="83"/>
      <c r="L11" s="83"/>
      <c r="M11" s="83"/>
      <c r="N11" s="83"/>
      <c r="O11" s="83"/>
      <c r="P11" s="83"/>
      <c r="Q11" s="83"/>
      <c r="R11" s="83"/>
    </row>
    <row r="12" spans="1:18" x14ac:dyDescent="0.3">
      <c r="A12" s="71"/>
      <c r="B12" s="633" t="s">
        <v>37</v>
      </c>
      <c r="C12" s="633"/>
      <c r="D12" s="633"/>
      <c r="E12" s="633"/>
      <c r="F12" s="633"/>
      <c r="G12" s="81"/>
      <c r="H12" s="82"/>
      <c r="I12" s="84"/>
      <c r="J12" s="84"/>
      <c r="K12" s="84"/>
      <c r="L12" s="84"/>
      <c r="M12" s="84"/>
      <c r="N12" s="84"/>
      <c r="O12" s="84"/>
      <c r="P12" s="84"/>
      <c r="Q12" s="84"/>
      <c r="R12" s="84"/>
    </row>
    <row r="13" spans="1:18" x14ac:dyDescent="0.3">
      <c r="A13" s="71"/>
      <c r="B13" s="71"/>
      <c r="C13" s="85"/>
      <c r="D13" s="85"/>
      <c r="E13" s="85"/>
      <c r="F13" s="85"/>
      <c r="G13" s="81"/>
      <c r="H13" s="82"/>
      <c r="I13" s="84"/>
      <c r="J13" s="84"/>
      <c r="K13" s="84"/>
      <c r="L13" s="84"/>
      <c r="M13" s="84"/>
      <c r="N13" s="84"/>
      <c r="O13" s="84"/>
      <c r="P13" s="84"/>
      <c r="Q13" s="84"/>
      <c r="R13" s="84"/>
    </row>
    <row r="14" spans="1:18" x14ac:dyDescent="0.3">
      <c r="A14" s="71"/>
      <c r="B14" s="86" t="s">
        <v>12</v>
      </c>
      <c r="C14" s="71"/>
      <c r="D14" s="71"/>
      <c r="E14" s="71"/>
      <c r="F14" s="87"/>
      <c r="G14" s="73"/>
      <c r="H14" s="75"/>
    </row>
    <row r="15" spans="1:18" x14ac:dyDescent="0.3">
      <c r="A15" s="71"/>
      <c r="B15" s="24"/>
      <c r="C15" s="71" t="s">
        <v>38</v>
      </c>
      <c r="D15" s="71"/>
      <c r="E15" s="71"/>
      <c r="F15" s="71"/>
      <c r="G15" s="73"/>
      <c r="H15" s="75"/>
    </row>
    <row r="16" spans="1:18" x14ac:dyDescent="0.3">
      <c r="A16" s="71"/>
      <c r="B16" s="88"/>
      <c r="C16" s="71" t="s">
        <v>39</v>
      </c>
      <c r="D16" s="89"/>
      <c r="E16" s="71"/>
      <c r="F16" s="90"/>
      <c r="G16" s="73"/>
      <c r="H16" s="75"/>
    </row>
    <row r="17" spans="1:8" x14ac:dyDescent="0.3">
      <c r="A17" s="71"/>
      <c r="B17" s="91"/>
      <c r="C17" s="71"/>
      <c r="D17" s="89"/>
      <c r="E17" s="71"/>
      <c r="F17" s="90" t="s">
        <v>40</v>
      </c>
      <c r="G17" s="73"/>
      <c r="H17" s="75"/>
    </row>
    <row r="18" spans="1:8" ht="57" customHeight="1" x14ac:dyDescent="0.3">
      <c r="A18" s="71"/>
      <c r="B18" s="634" t="s">
        <v>41</v>
      </c>
      <c r="C18" s="634"/>
      <c r="D18" s="634"/>
      <c r="E18" s="634"/>
      <c r="F18" s="634"/>
      <c r="G18" s="73"/>
      <c r="H18" s="75"/>
    </row>
    <row r="19" spans="1:8" ht="16.350000000000001" customHeight="1" x14ac:dyDescent="0.3">
      <c r="A19" s="71"/>
      <c r="B19" s="92"/>
      <c r="C19" s="93" t="s">
        <v>42</v>
      </c>
      <c r="D19" s="635" t="s">
        <v>43</v>
      </c>
      <c r="E19" s="635"/>
      <c r="F19" s="94"/>
      <c r="G19" s="79"/>
      <c r="H19" s="75"/>
    </row>
    <row r="20" spans="1:8" ht="8.25" customHeight="1" x14ac:dyDescent="0.3">
      <c r="A20" s="71"/>
      <c r="B20" s="95"/>
      <c r="C20" s="96"/>
      <c r="D20" s="97"/>
      <c r="E20" s="98"/>
      <c r="F20" s="99"/>
      <c r="G20" s="73"/>
      <c r="H20" s="75"/>
    </row>
    <row r="21" spans="1:8" x14ac:dyDescent="0.3">
      <c r="A21" s="71"/>
      <c r="B21" s="100"/>
      <c r="C21" s="100"/>
      <c r="D21" s="100"/>
      <c r="E21" s="100"/>
      <c r="F21" s="100"/>
      <c r="G21" s="73"/>
      <c r="H21" s="75"/>
    </row>
    <row r="22" spans="1:8" x14ac:dyDescent="0.3">
      <c r="A22" s="71"/>
      <c r="B22" s="101" t="s">
        <v>44</v>
      </c>
      <c r="C22" s="71"/>
      <c r="D22" s="71"/>
      <c r="E22" s="71"/>
      <c r="F22" s="71"/>
      <c r="G22" s="73"/>
      <c r="H22" s="75"/>
    </row>
    <row r="23" spans="1:8" ht="18" customHeight="1" x14ac:dyDescent="0.3">
      <c r="A23" s="71"/>
      <c r="B23" s="636" t="s">
        <v>45</v>
      </c>
      <c r="C23" s="103" t="s">
        <v>46</v>
      </c>
      <c r="D23" s="637" t="str">
        <f>+IF(AND(ISBLANK(Identifikace!D25),ISBLANK(Identifikace!N25)),"Vyplňte, prosím, údaje v listu Identifikace.",IF(Identifikace!D25=Identifikace!N25,Identifikace!D25,IF(AND(ISBLANK(Identifikace!D25),Identifikace!N25&lt;&gt;0),Identifikace!N25,IF(AND(Identifikace!D25&lt;&gt;0,Identifikace!N25&lt;&gt;0),"viz list Identifikace",Identifikace!D25))))</f>
        <v>Obec Sušice</v>
      </c>
      <c r="E23" s="637"/>
      <c r="F23" s="637"/>
      <c r="G23" s="104" t="s">
        <v>47</v>
      </c>
      <c r="H23" s="75"/>
    </row>
    <row r="24" spans="1:8" ht="18" customHeight="1" x14ac:dyDescent="0.3">
      <c r="A24" s="71"/>
      <c r="B24" s="636"/>
      <c r="C24" s="103" t="s">
        <v>48</v>
      </c>
      <c r="D24" s="638">
        <f>+IF(AND(ISBLANK(Identifikace!F25),ISBLANK(Identifikace!P25)),"Vyplňte, prosím, údaje v listu Identifikace.",IF(Identifikace!F25=Identifikace!P25,Identifikace!F25,IF(AND(ISBLANK(Identifikace!F25),Identifikace!P25&lt;&gt;0),Identifikace!P25,IF(AND(Identifikace!F25&lt;&gt;0,Identifikace!P25&lt;&gt;0),"viz list Identifikace",Identifikace!F25))))</f>
        <v>636606</v>
      </c>
      <c r="E24" s="638"/>
      <c r="F24" s="638"/>
      <c r="G24" s="104" t="s">
        <v>47</v>
      </c>
      <c r="H24" s="75"/>
    </row>
    <row r="25" spans="1:8" ht="18" customHeight="1" x14ac:dyDescent="0.3">
      <c r="A25" s="71"/>
      <c r="B25" s="636" t="s">
        <v>49</v>
      </c>
      <c r="C25" s="103" t="s">
        <v>50</v>
      </c>
      <c r="D25" s="638" t="str">
        <f>+IF(AND(ISBLANK(Identifikace!D28),ISBLANK(Identifikace!N28)),"Vyplňte, prosím, údaje v listu Identifikace.",IF(Identifikace!D28=Identifikace!N28,Identifikace!D28,IF(AND(ISBLANK(Identifikace!D28),Identifikace!N28&lt;&gt;0),Identifikace!N28,IF(AND(Identifikace!D28&lt;&gt;0,Identifikace!N28&lt;&gt;0),"viz list Identifikace",Identifikace!D28))))</f>
        <v>Obec Sušice</v>
      </c>
      <c r="E25" s="638"/>
      <c r="F25" s="638"/>
      <c r="G25" s="104" t="s">
        <v>47</v>
      </c>
      <c r="H25" s="75"/>
    </row>
    <row r="26" spans="1:8" ht="18" customHeight="1" x14ac:dyDescent="0.3">
      <c r="A26" s="71"/>
      <c r="B26" s="636"/>
      <c r="C26" s="103" t="s">
        <v>51</v>
      </c>
      <c r="D26" s="638">
        <f>+IF(AND(ISBLANK(Identifikace!F28),ISBLANK(Identifikace!P28)),"Vyplňte, prosím, údaje v listu Identifikace.",IF(Identifikace!F28=Identifikace!P28,Identifikace!F28,IF(AND(ISBLANK(Identifikace!F28),Identifikace!P28&lt;&gt;0),Identifikace!P28,IF(AND(Identifikace!F28&lt;&gt;0,Identifikace!P28&lt;&gt;0),"viz list Identifikace",Identifikace!F28))))</f>
        <v>636606</v>
      </c>
      <c r="E26" s="638"/>
      <c r="F26" s="638"/>
      <c r="G26" s="104" t="s">
        <v>47</v>
      </c>
      <c r="H26" s="75"/>
    </row>
    <row r="27" spans="1:8" ht="18" customHeight="1" x14ac:dyDescent="0.3">
      <c r="A27" s="71"/>
      <c r="B27" s="636" t="s">
        <v>52</v>
      </c>
      <c r="C27" s="103" t="s">
        <v>53</v>
      </c>
      <c r="D27" s="639" t="str">
        <f>+IF(AND(ISBLANK(Identifikace!D31),ISBLANK(Identifikace!N31)),"Vyplňte, prosím, údaje v listu Identifikace.","viz list Identifikace")</f>
        <v>viz list Identifikace</v>
      </c>
      <c r="E27" s="639"/>
      <c r="F27" s="639"/>
      <c r="G27" s="104" t="s">
        <v>47</v>
      </c>
      <c r="H27" s="75"/>
    </row>
    <row r="28" spans="1:8" ht="18" customHeight="1" x14ac:dyDescent="0.3">
      <c r="A28" s="71"/>
      <c r="B28" s="636"/>
      <c r="C28" s="103" t="s">
        <v>54</v>
      </c>
      <c r="D28" s="640" t="str">
        <f>+IF(AND(ISBLANK(Identifikace!F31),ISBLANK(Identifikace!P31)),"Vyplňte, prosím, údaje v listu Identifikace.","viz list Identifikace")</f>
        <v>viz list Identifikace</v>
      </c>
      <c r="E28" s="640"/>
      <c r="F28" s="640"/>
      <c r="G28" s="104" t="s">
        <v>47</v>
      </c>
      <c r="H28" s="75"/>
    </row>
    <row r="29" spans="1:8" ht="18" customHeight="1" x14ac:dyDescent="0.3">
      <c r="A29" s="71"/>
      <c r="B29" s="105" t="s">
        <v>55</v>
      </c>
      <c r="C29" s="103" t="s">
        <v>56</v>
      </c>
      <c r="D29" s="641" t="s">
        <v>591</v>
      </c>
      <c r="E29" s="641"/>
      <c r="F29" s="641"/>
      <c r="G29" s="104" t="s">
        <v>47</v>
      </c>
      <c r="H29" s="75"/>
    </row>
    <row r="30" spans="1:8" ht="18" customHeight="1" x14ac:dyDescent="0.3">
      <c r="A30" s="71"/>
      <c r="B30" s="105" t="s">
        <v>58</v>
      </c>
      <c r="C30" s="103" t="s">
        <v>59</v>
      </c>
      <c r="D30" s="642">
        <v>1</v>
      </c>
      <c r="E30" s="642"/>
      <c r="F30" s="642"/>
      <c r="G30" s="104" t="s">
        <v>47</v>
      </c>
      <c r="H30" s="75"/>
    </row>
    <row r="31" spans="1:8" ht="9" customHeight="1" x14ac:dyDescent="0.3">
      <c r="A31" s="71"/>
      <c r="B31" s="71"/>
      <c r="C31" s="71"/>
      <c r="D31" s="71"/>
      <c r="E31" s="71"/>
      <c r="F31" s="71"/>
      <c r="G31" s="73"/>
      <c r="H31" s="75"/>
    </row>
    <row r="32" spans="1:8" x14ac:dyDescent="0.3">
      <c r="A32" s="71"/>
      <c r="B32" s="105"/>
      <c r="C32" s="106"/>
      <c r="D32" s="107"/>
      <c r="E32" s="108" t="s">
        <v>60</v>
      </c>
      <c r="F32" s="109" t="s">
        <v>61</v>
      </c>
      <c r="G32" s="73"/>
      <c r="H32" s="75"/>
    </row>
    <row r="33" spans="1:8" ht="24" customHeight="1" x14ac:dyDescent="0.3">
      <c r="A33" s="71"/>
      <c r="B33" s="105" t="s">
        <v>62</v>
      </c>
      <c r="C33" s="103" t="s">
        <v>63</v>
      </c>
      <c r="D33" s="107"/>
      <c r="E33" s="110" t="str">
        <f>+IF(ISBLANK(Identifikace!I31),"Vyplňte, prosím, v listu Identifikace","viz list Identifikace")</f>
        <v>viz list Identifikace</v>
      </c>
      <c r="F33" s="111" t="str">
        <f>+IF(ISBLANK(Identifikace!S31),"Vyplňte, prosím, v listu Identifikace","viz list Identifikace")</f>
        <v>viz list Identifikace</v>
      </c>
      <c r="G33" s="104" t="s">
        <v>47</v>
      </c>
      <c r="H33" s="75"/>
    </row>
    <row r="34" spans="1:8" ht="24" customHeight="1" x14ac:dyDescent="0.3">
      <c r="A34" s="71"/>
      <c r="B34" s="105" t="s">
        <v>64</v>
      </c>
      <c r="C34" s="643" t="s">
        <v>65</v>
      </c>
      <c r="D34" s="643"/>
      <c r="E34" s="112">
        <v>0.3</v>
      </c>
      <c r="F34" s="113">
        <v>0.2</v>
      </c>
      <c r="G34" s="104" t="s">
        <v>47</v>
      </c>
      <c r="H34" s="75"/>
    </row>
    <row r="35" spans="1:8" ht="24" customHeight="1" x14ac:dyDescent="0.3">
      <c r="A35" s="71"/>
      <c r="B35" s="105" t="s">
        <v>66</v>
      </c>
      <c r="C35" s="643" t="s">
        <v>67</v>
      </c>
      <c r="D35" s="643"/>
      <c r="E35" s="114">
        <v>0</v>
      </c>
      <c r="F35" s="115">
        <v>0</v>
      </c>
      <c r="G35" s="104" t="s">
        <v>47</v>
      </c>
      <c r="H35" s="75"/>
    </row>
    <row r="36" spans="1:8" ht="24" customHeight="1" x14ac:dyDescent="0.3">
      <c r="A36" s="71"/>
      <c r="B36" s="105" t="s">
        <v>68</v>
      </c>
      <c r="C36" s="643" t="s">
        <v>69</v>
      </c>
      <c r="D36" s="643"/>
      <c r="E36" s="116">
        <v>14.439</v>
      </c>
      <c r="F36" s="117">
        <v>26.614999999999998</v>
      </c>
      <c r="G36" s="104" t="s">
        <v>47</v>
      </c>
      <c r="H36" s="75"/>
    </row>
    <row r="37" spans="1:8" ht="17.25" x14ac:dyDescent="0.3">
      <c r="A37" s="71"/>
      <c r="B37" s="118"/>
      <c r="C37" s="71"/>
      <c r="D37" s="71"/>
      <c r="E37" s="71"/>
      <c r="F37" s="71"/>
      <c r="G37" s="73"/>
      <c r="H37" s="75"/>
    </row>
    <row r="38" spans="1:8" ht="39.75" customHeight="1" x14ac:dyDescent="0.3">
      <c r="A38" s="71"/>
      <c r="B38" s="644" t="s">
        <v>70</v>
      </c>
      <c r="C38" s="644"/>
      <c r="D38" s="644"/>
      <c r="E38" s="644"/>
      <c r="F38" s="644"/>
      <c r="G38" s="73"/>
      <c r="H38" s="75"/>
    </row>
    <row r="39" spans="1:8" ht="26.25" customHeight="1" x14ac:dyDescent="0.3">
      <c r="A39" s="71"/>
      <c r="B39" s="645" t="s">
        <v>71</v>
      </c>
      <c r="C39" s="646" t="s">
        <v>72</v>
      </c>
      <c r="D39" s="647" t="s">
        <v>73</v>
      </c>
      <c r="E39" s="119" t="s">
        <v>60</v>
      </c>
      <c r="F39" s="120" t="s">
        <v>61</v>
      </c>
      <c r="G39" s="73"/>
      <c r="H39" s="75"/>
    </row>
    <row r="40" spans="1:8" x14ac:dyDescent="0.3">
      <c r="A40" s="71"/>
      <c r="B40" s="645"/>
      <c r="C40" s="646"/>
      <c r="D40" s="647"/>
      <c r="E40" s="121">
        <v>2023</v>
      </c>
      <c r="F40" s="122">
        <v>2023</v>
      </c>
      <c r="G40" s="73"/>
      <c r="H40" s="75"/>
    </row>
    <row r="41" spans="1:8" x14ac:dyDescent="0.3">
      <c r="A41" s="71"/>
      <c r="B41" s="645"/>
      <c r="C41" s="646"/>
      <c r="D41" s="647"/>
      <c r="E41" s="121" t="s">
        <v>74</v>
      </c>
      <c r="F41" s="122" t="s">
        <v>74</v>
      </c>
      <c r="G41" s="73"/>
      <c r="H41" s="75"/>
    </row>
    <row r="42" spans="1:8" s="127" customFormat="1" ht="14.25" x14ac:dyDescent="0.25">
      <c r="A42" s="123"/>
      <c r="B42" s="124">
        <v>1</v>
      </c>
      <c r="C42" s="125">
        <v>2</v>
      </c>
      <c r="D42" s="125" t="s">
        <v>75</v>
      </c>
      <c r="E42" s="125">
        <v>3</v>
      </c>
      <c r="F42" s="126">
        <v>4</v>
      </c>
      <c r="G42" s="73"/>
      <c r="H42" s="75"/>
    </row>
    <row r="43" spans="1:8" x14ac:dyDescent="0.3">
      <c r="A43" s="71"/>
      <c r="B43" s="128" t="s">
        <v>76</v>
      </c>
      <c r="C43" s="129" t="s">
        <v>77</v>
      </c>
      <c r="D43" s="130" t="s">
        <v>78</v>
      </c>
      <c r="E43" s="131">
        <f>+E44+E45+E46+E47</f>
        <v>6.0000000000000005E-2</v>
      </c>
      <c r="F43" s="132">
        <f>+F44+F45+F46+F47</f>
        <v>0.01</v>
      </c>
      <c r="G43" s="104" t="s">
        <v>47</v>
      </c>
      <c r="H43" s="75"/>
    </row>
    <row r="44" spans="1:8" ht="17.100000000000001" customHeight="1" x14ac:dyDescent="0.3">
      <c r="A44" s="71"/>
      <c r="B44" s="133" t="s">
        <v>79</v>
      </c>
      <c r="C44" s="134" t="s">
        <v>80</v>
      </c>
      <c r="D44" s="135" t="s">
        <v>78</v>
      </c>
      <c r="E44" s="136">
        <v>0.04</v>
      </c>
      <c r="F44" s="137">
        <v>0</v>
      </c>
      <c r="G44" s="104" t="s">
        <v>47</v>
      </c>
      <c r="H44" s="75"/>
    </row>
    <row r="45" spans="1:8" ht="17.100000000000001" customHeight="1" x14ac:dyDescent="0.3">
      <c r="A45" s="71"/>
      <c r="B45" s="133" t="s">
        <v>81</v>
      </c>
      <c r="C45" s="134" t="s">
        <v>82</v>
      </c>
      <c r="D45" s="135" t="s">
        <v>78</v>
      </c>
      <c r="E45" s="136">
        <v>0</v>
      </c>
      <c r="F45" s="137">
        <v>0</v>
      </c>
      <c r="G45" s="104" t="s">
        <v>47</v>
      </c>
      <c r="H45" s="75"/>
    </row>
    <row r="46" spans="1:8" ht="17.100000000000001" customHeight="1" x14ac:dyDescent="0.3">
      <c r="A46" s="71"/>
      <c r="B46" s="133" t="s">
        <v>83</v>
      </c>
      <c r="C46" s="134" t="s">
        <v>84</v>
      </c>
      <c r="D46" s="135" t="s">
        <v>78</v>
      </c>
      <c r="E46" s="136">
        <v>0.01</v>
      </c>
      <c r="F46" s="137">
        <v>0.01</v>
      </c>
      <c r="G46" s="104" t="s">
        <v>47</v>
      </c>
      <c r="H46" s="75"/>
    </row>
    <row r="47" spans="1:8" ht="17.100000000000001" customHeight="1" x14ac:dyDescent="0.3">
      <c r="A47" s="71"/>
      <c r="B47" s="138" t="s">
        <v>85</v>
      </c>
      <c r="C47" s="139" t="s">
        <v>86</v>
      </c>
      <c r="D47" s="140" t="s">
        <v>78</v>
      </c>
      <c r="E47" s="141">
        <v>0.01</v>
      </c>
      <c r="F47" s="142">
        <v>0</v>
      </c>
      <c r="G47" s="104" t="s">
        <v>47</v>
      </c>
      <c r="H47" s="75"/>
    </row>
    <row r="48" spans="1:8" ht="17.100000000000001" customHeight="1" x14ac:dyDescent="0.3">
      <c r="A48" s="71"/>
      <c r="B48" s="128" t="s">
        <v>87</v>
      </c>
      <c r="C48" s="129" t="s">
        <v>88</v>
      </c>
      <c r="D48" s="130" t="s">
        <v>78</v>
      </c>
      <c r="E48" s="131">
        <f>+E49+E50</f>
        <v>6.8000000000000005E-2</v>
      </c>
      <c r="F48" s="132">
        <f>+F49+F50</f>
        <v>8.2000000000000003E-2</v>
      </c>
      <c r="G48" s="104" t="s">
        <v>47</v>
      </c>
      <c r="H48" s="75"/>
    </row>
    <row r="49" spans="1:8" ht="17.100000000000001" customHeight="1" x14ac:dyDescent="0.3">
      <c r="A49" s="71"/>
      <c r="B49" s="133" t="s">
        <v>89</v>
      </c>
      <c r="C49" s="134" t="s">
        <v>90</v>
      </c>
      <c r="D49" s="135" t="s">
        <v>78</v>
      </c>
      <c r="E49" s="136">
        <v>6.8000000000000005E-2</v>
      </c>
      <c r="F49" s="137">
        <v>8.2000000000000003E-2</v>
      </c>
      <c r="G49" s="104" t="s">
        <v>47</v>
      </c>
      <c r="H49" s="75"/>
    </row>
    <row r="50" spans="1:8" ht="17.100000000000001" customHeight="1" x14ac:dyDescent="0.3">
      <c r="A50" s="71"/>
      <c r="B50" s="138" t="s">
        <v>91</v>
      </c>
      <c r="C50" s="139" t="s">
        <v>92</v>
      </c>
      <c r="D50" s="140" t="s">
        <v>78</v>
      </c>
      <c r="E50" s="141">
        <v>0</v>
      </c>
      <c r="F50" s="142">
        <v>0</v>
      </c>
      <c r="G50" s="104" t="s">
        <v>47</v>
      </c>
      <c r="H50" s="75"/>
    </row>
    <row r="51" spans="1:8" ht="17.100000000000001" customHeight="1" x14ac:dyDescent="0.3">
      <c r="A51" s="71"/>
      <c r="B51" s="128" t="s">
        <v>93</v>
      </c>
      <c r="C51" s="129" t="s">
        <v>94</v>
      </c>
      <c r="D51" s="130" t="s">
        <v>78</v>
      </c>
      <c r="E51" s="131">
        <f>+E52+E53</f>
        <v>0.06</v>
      </c>
      <c r="F51" s="132">
        <f>+F52+F53</f>
        <v>0</v>
      </c>
      <c r="G51" s="104" t="s">
        <v>47</v>
      </c>
      <c r="H51" s="75"/>
    </row>
    <row r="52" spans="1:8" ht="17.100000000000001" customHeight="1" x14ac:dyDescent="0.3">
      <c r="A52" s="71"/>
      <c r="B52" s="133" t="s">
        <v>95</v>
      </c>
      <c r="C52" s="134" t="s">
        <v>96</v>
      </c>
      <c r="D52" s="135" t="s">
        <v>78</v>
      </c>
      <c r="E52" s="136">
        <v>0</v>
      </c>
      <c r="F52" s="137">
        <v>0</v>
      </c>
      <c r="G52" s="104" t="s">
        <v>47</v>
      </c>
      <c r="H52" s="75"/>
    </row>
    <row r="53" spans="1:8" ht="17.100000000000001" customHeight="1" x14ac:dyDescent="0.3">
      <c r="A53" s="71"/>
      <c r="B53" s="138" t="s">
        <v>97</v>
      </c>
      <c r="C53" s="139" t="s">
        <v>98</v>
      </c>
      <c r="D53" s="140" t="s">
        <v>78</v>
      </c>
      <c r="E53" s="141">
        <v>0.06</v>
      </c>
      <c r="F53" s="142">
        <v>0</v>
      </c>
      <c r="G53" s="104" t="s">
        <v>47</v>
      </c>
      <c r="H53" s="75"/>
    </row>
    <row r="54" spans="1:8" ht="17.100000000000001" customHeight="1" x14ac:dyDescent="0.3">
      <c r="A54" s="71"/>
      <c r="B54" s="128" t="s">
        <v>99</v>
      </c>
      <c r="C54" s="129" t="s">
        <v>100</v>
      </c>
      <c r="D54" s="130" t="s">
        <v>78</v>
      </c>
      <c r="E54" s="131">
        <f>+E55+E56+E57+SUMIF(E58,"&gt;=0",E58)</f>
        <v>0.23879999999999998</v>
      </c>
      <c r="F54" s="132">
        <f>+F55+F56+F57+SUMIF(F58,"&gt;=0",F58)</f>
        <v>0.214</v>
      </c>
      <c r="G54" s="104" t="s">
        <v>47</v>
      </c>
      <c r="H54" s="75"/>
    </row>
    <row r="55" spans="1:8" ht="17.100000000000001" customHeight="1" x14ac:dyDescent="0.3">
      <c r="A55" s="71"/>
      <c r="B55" s="133" t="s">
        <v>101</v>
      </c>
      <c r="C55" s="134" t="s">
        <v>102</v>
      </c>
      <c r="D55" s="135" t="s">
        <v>78</v>
      </c>
      <c r="E55" s="136">
        <v>3.8800000000000001E-2</v>
      </c>
      <c r="F55" s="137">
        <v>0.19400000000000001</v>
      </c>
      <c r="G55" s="104" t="s">
        <v>47</v>
      </c>
      <c r="H55" s="75"/>
    </row>
    <row r="56" spans="1:8" ht="17.100000000000001" customHeight="1" x14ac:dyDescent="0.3">
      <c r="A56" s="71"/>
      <c r="B56" s="133" t="s">
        <v>103</v>
      </c>
      <c r="C56" s="143" t="s">
        <v>104</v>
      </c>
      <c r="D56" s="135" t="s">
        <v>78</v>
      </c>
      <c r="E56" s="136">
        <v>0.18</v>
      </c>
      <c r="F56" s="137">
        <v>0</v>
      </c>
      <c r="G56" s="104" t="s">
        <v>47</v>
      </c>
      <c r="H56" s="75"/>
    </row>
    <row r="57" spans="1:8" ht="17.100000000000001" customHeight="1" x14ac:dyDescent="0.3">
      <c r="A57" s="71"/>
      <c r="B57" s="133" t="s">
        <v>105</v>
      </c>
      <c r="C57" s="134" t="s">
        <v>106</v>
      </c>
      <c r="D57" s="135" t="s">
        <v>78</v>
      </c>
      <c r="E57" s="136">
        <v>0.02</v>
      </c>
      <c r="F57" s="137">
        <v>0.02</v>
      </c>
      <c r="G57" s="104" t="s">
        <v>47</v>
      </c>
      <c r="H57" s="75"/>
    </row>
    <row r="58" spans="1:8" ht="17.100000000000001" customHeight="1" x14ac:dyDescent="0.3">
      <c r="A58" s="71"/>
      <c r="B58" s="138" t="s">
        <v>107</v>
      </c>
      <c r="C58" s="144" t="s">
        <v>108</v>
      </c>
      <c r="D58" s="140" t="s">
        <v>78</v>
      </c>
      <c r="E58" s="145">
        <f>+E112</f>
        <v>0</v>
      </c>
      <c r="F58" s="146">
        <f>+F112</f>
        <v>0</v>
      </c>
      <c r="G58" s="104" t="s">
        <v>47</v>
      </c>
      <c r="H58" s="74"/>
    </row>
    <row r="59" spans="1:8" ht="17.100000000000001" customHeight="1" x14ac:dyDescent="0.3">
      <c r="A59" s="71"/>
      <c r="B59" s="128" t="s">
        <v>109</v>
      </c>
      <c r="C59" s="129" t="s">
        <v>110</v>
      </c>
      <c r="D59" s="130" t="s">
        <v>78</v>
      </c>
      <c r="E59" s="131">
        <f>+E60+E61+E62</f>
        <v>2.5000000000000001E-2</v>
      </c>
      <c r="F59" s="132">
        <f>+F60+F61+F62</f>
        <v>7.0000000000000007E-2</v>
      </c>
      <c r="G59" s="104" t="s">
        <v>47</v>
      </c>
      <c r="H59" s="75"/>
    </row>
    <row r="60" spans="1:8" ht="17.100000000000001" customHeight="1" x14ac:dyDescent="0.3">
      <c r="A60" s="71"/>
      <c r="B60" s="133" t="s">
        <v>111</v>
      </c>
      <c r="C60" s="134" t="s">
        <v>112</v>
      </c>
      <c r="D60" s="135" t="s">
        <v>78</v>
      </c>
      <c r="E60" s="136">
        <v>0</v>
      </c>
      <c r="F60" s="137">
        <v>0</v>
      </c>
      <c r="G60" s="104" t="s">
        <v>47</v>
      </c>
      <c r="H60" s="75"/>
    </row>
    <row r="61" spans="1:8" ht="17.100000000000001" customHeight="1" x14ac:dyDescent="0.3">
      <c r="A61" s="71"/>
      <c r="B61" s="133" t="s">
        <v>113</v>
      </c>
      <c r="C61" s="134" t="s">
        <v>114</v>
      </c>
      <c r="D61" s="135" t="s">
        <v>78</v>
      </c>
      <c r="E61" s="136">
        <v>2.5000000000000001E-2</v>
      </c>
      <c r="F61" s="137">
        <v>7.0000000000000007E-2</v>
      </c>
      <c r="G61" s="104" t="s">
        <v>47</v>
      </c>
      <c r="H61" s="75"/>
    </row>
    <row r="62" spans="1:8" ht="17.100000000000001" customHeight="1" x14ac:dyDescent="0.3">
      <c r="A62" s="71"/>
      <c r="B62" s="138" t="s">
        <v>115</v>
      </c>
      <c r="C62" s="139" t="s">
        <v>116</v>
      </c>
      <c r="D62" s="140" t="s">
        <v>78</v>
      </c>
      <c r="E62" s="141">
        <v>0</v>
      </c>
      <c r="F62" s="142">
        <v>0</v>
      </c>
      <c r="G62" s="104" t="s">
        <v>47</v>
      </c>
      <c r="H62" s="75"/>
    </row>
    <row r="63" spans="1:8" ht="17.100000000000001" customHeight="1" x14ac:dyDescent="0.3">
      <c r="A63" s="71"/>
      <c r="B63" s="147" t="s">
        <v>117</v>
      </c>
      <c r="C63" s="103" t="s">
        <v>118</v>
      </c>
      <c r="D63" s="148" t="s">
        <v>78</v>
      </c>
      <c r="E63" s="149">
        <v>0</v>
      </c>
      <c r="F63" s="150">
        <v>0</v>
      </c>
      <c r="G63" s="104" t="s">
        <v>47</v>
      </c>
      <c r="H63" s="75"/>
    </row>
    <row r="64" spans="1:8" ht="17.100000000000001" customHeight="1" x14ac:dyDescent="0.3">
      <c r="A64" s="71"/>
      <c r="B64" s="147" t="s">
        <v>119</v>
      </c>
      <c r="C64" s="103" t="s">
        <v>120</v>
      </c>
      <c r="D64" s="148" t="s">
        <v>78</v>
      </c>
      <c r="E64" s="151">
        <v>0</v>
      </c>
      <c r="F64" s="152">
        <v>0</v>
      </c>
      <c r="G64" s="104" t="s">
        <v>47</v>
      </c>
      <c r="H64" s="74"/>
    </row>
    <row r="65" spans="1:8" ht="17.100000000000001" customHeight="1" x14ac:dyDescent="0.3">
      <c r="A65" s="71"/>
      <c r="B65" s="153" t="s">
        <v>121</v>
      </c>
      <c r="C65" s="154" t="s">
        <v>122</v>
      </c>
      <c r="D65" s="155" t="s">
        <v>78</v>
      </c>
      <c r="E65" s="156">
        <v>0</v>
      </c>
      <c r="F65" s="157">
        <v>0</v>
      </c>
      <c r="G65" s="104" t="s">
        <v>47</v>
      </c>
      <c r="H65" s="75"/>
    </row>
    <row r="66" spans="1:8" ht="17.100000000000001" customHeight="1" x14ac:dyDescent="0.3">
      <c r="A66" s="71"/>
      <c r="B66" s="147" t="s">
        <v>123</v>
      </c>
      <c r="C66" s="158" t="s">
        <v>124</v>
      </c>
      <c r="D66" s="159" t="s">
        <v>78</v>
      </c>
      <c r="E66" s="149">
        <v>0</v>
      </c>
      <c r="F66" s="150">
        <v>0</v>
      </c>
      <c r="G66" s="104" t="s">
        <v>47</v>
      </c>
      <c r="H66" s="75"/>
    </row>
    <row r="67" spans="1:8" ht="17.100000000000001" customHeight="1" x14ac:dyDescent="0.3">
      <c r="A67" s="71"/>
      <c r="B67" s="138" t="s">
        <v>125</v>
      </c>
      <c r="C67" s="139" t="s">
        <v>126</v>
      </c>
      <c r="D67" s="140" t="s">
        <v>78</v>
      </c>
      <c r="E67" s="141">
        <v>0</v>
      </c>
      <c r="F67" s="142">
        <v>0</v>
      </c>
      <c r="G67" s="104" t="s">
        <v>47</v>
      </c>
      <c r="H67" s="75"/>
    </row>
    <row r="68" spans="1:8" ht="17.100000000000001" customHeight="1" x14ac:dyDescent="0.3">
      <c r="A68" s="71"/>
      <c r="B68" s="160" t="s">
        <v>127</v>
      </c>
      <c r="C68" s="161" t="s">
        <v>128</v>
      </c>
      <c r="D68" s="162" t="s">
        <v>78</v>
      </c>
      <c r="E68" s="163">
        <f>+E43+E48+E51+E54+E63+E64+E65+E66+E59</f>
        <v>0.45179999999999998</v>
      </c>
      <c r="F68" s="164">
        <f>+F43+F48+F51+F54+F63+F64+F65+F66+F59</f>
        <v>0.376</v>
      </c>
      <c r="G68" s="104" t="s">
        <v>47</v>
      </c>
      <c r="H68" s="75"/>
    </row>
    <row r="69" spans="1:8" s="69" customFormat="1" x14ac:dyDescent="0.3">
      <c r="A69" s="71"/>
      <c r="B69" s="165"/>
      <c r="C69" s="166"/>
      <c r="D69" s="167"/>
      <c r="E69" s="166"/>
      <c r="F69" s="166"/>
      <c r="G69" s="73"/>
      <c r="H69" s="75"/>
    </row>
    <row r="70" spans="1:8" x14ac:dyDescent="0.3">
      <c r="A70" s="71"/>
      <c r="B70" s="168" t="s">
        <v>129</v>
      </c>
      <c r="C70" s="169" t="s">
        <v>130</v>
      </c>
      <c r="D70" s="170" t="s">
        <v>131</v>
      </c>
      <c r="E70" s="171">
        <v>0.15</v>
      </c>
      <c r="F70" s="172">
        <v>0.01</v>
      </c>
      <c r="G70" s="104" t="s">
        <v>47</v>
      </c>
      <c r="H70" s="75"/>
    </row>
    <row r="71" spans="1:8" x14ac:dyDescent="0.3">
      <c r="A71" s="71"/>
      <c r="B71" s="173" t="s">
        <v>132</v>
      </c>
      <c r="C71" s="174" t="s">
        <v>133</v>
      </c>
      <c r="D71" s="175" t="s">
        <v>134</v>
      </c>
      <c r="E71" s="136">
        <v>1.4500000000000001E-2</v>
      </c>
      <c r="F71" s="176" t="s">
        <v>135</v>
      </c>
      <c r="G71" s="104" t="s">
        <v>47</v>
      </c>
      <c r="H71" s="177"/>
    </row>
    <row r="72" spans="1:8" x14ac:dyDescent="0.3">
      <c r="A72" s="71"/>
      <c r="B72" s="173" t="s">
        <v>136</v>
      </c>
      <c r="C72" s="178" t="s">
        <v>137</v>
      </c>
      <c r="D72" s="175" t="s">
        <v>134</v>
      </c>
      <c r="E72" s="136">
        <v>1.4E-2</v>
      </c>
      <c r="F72" s="176" t="s">
        <v>135</v>
      </c>
      <c r="G72" s="104" t="s">
        <v>47</v>
      </c>
      <c r="H72" s="75"/>
    </row>
    <row r="73" spans="1:8" x14ac:dyDescent="0.3">
      <c r="A73" s="71"/>
      <c r="B73" s="173" t="s">
        <v>138</v>
      </c>
      <c r="C73" s="174" t="s">
        <v>139</v>
      </c>
      <c r="D73" s="175" t="s">
        <v>134</v>
      </c>
      <c r="E73" s="179" t="s">
        <v>135</v>
      </c>
      <c r="F73" s="137">
        <v>1.4500000000000001E-2</v>
      </c>
      <c r="G73" s="104" t="s">
        <v>47</v>
      </c>
      <c r="H73" s="180"/>
    </row>
    <row r="74" spans="1:8" x14ac:dyDescent="0.3">
      <c r="A74" s="71"/>
      <c r="B74" s="173" t="s">
        <v>140</v>
      </c>
      <c r="C74" s="178" t="s">
        <v>141</v>
      </c>
      <c r="D74" s="175" t="s">
        <v>134</v>
      </c>
      <c r="E74" s="179" t="s">
        <v>135</v>
      </c>
      <c r="F74" s="137">
        <v>1.4E-2</v>
      </c>
      <c r="G74" s="104" t="s">
        <v>47</v>
      </c>
      <c r="H74" s="75"/>
    </row>
    <row r="75" spans="1:8" x14ac:dyDescent="0.3">
      <c r="A75" s="71"/>
      <c r="B75" s="173" t="s">
        <v>142</v>
      </c>
      <c r="C75" s="174" t="s">
        <v>143</v>
      </c>
      <c r="D75" s="175" t="s">
        <v>134</v>
      </c>
      <c r="E75" s="179" t="s">
        <v>135</v>
      </c>
      <c r="F75" s="137"/>
      <c r="G75" s="104" t="s">
        <v>47</v>
      </c>
      <c r="H75" s="180"/>
    </row>
    <row r="76" spans="1:8" x14ac:dyDescent="0.3">
      <c r="A76" s="71"/>
      <c r="B76" s="173" t="s">
        <v>144</v>
      </c>
      <c r="C76" s="174" t="s">
        <v>145</v>
      </c>
      <c r="D76" s="175" t="s">
        <v>134</v>
      </c>
      <c r="E76" s="179" t="s">
        <v>135</v>
      </c>
      <c r="F76" s="137">
        <v>1.4500000000000001E-2</v>
      </c>
      <c r="G76" s="104" t="s">
        <v>47</v>
      </c>
      <c r="H76" s="75"/>
    </row>
    <row r="77" spans="1:8" x14ac:dyDescent="0.3">
      <c r="A77" s="71"/>
      <c r="B77" s="173" t="s">
        <v>146</v>
      </c>
      <c r="C77" s="174" t="s">
        <v>147</v>
      </c>
      <c r="D77" s="175" t="s">
        <v>134</v>
      </c>
      <c r="E77" s="151">
        <v>0</v>
      </c>
      <c r="F77" s="137">
        <v>0</v>
      </c>
      <c r="G77" s="104" t="s">
        <v>47</v>
      </c>
      <c r="H77" s="79"/>
    </row>
    <row r="78" spans="1:8" x14ac:dyDescent="0.3">
      <c r="A78" s="71"/>
      <c r="B78" s="181" t="s">
        <v>148</v>
      </c>
      <c r="C78" s="182" t="s">
        <v>149</v>
      </c>
      <c r="D78" s="183" t="s">
        <v>134</v>
      </c>
      <c r="E78" s="141">
        <v>0</v>
      </c>
      <c r="F78" s="157">
        <v>0</v>
      </c>
      <c r="G78" s="104" t="s">
        <v>47</v>
      </c>
      <c r="H78" s="79"/>
    </row>
    <row r="79" spans="1:8" x14ac:dyDescent="0.3">
      <c r="A79" s="71"/>
      <c r="B79" s="86"/>
      <c r="C79" s="71"/>
      <c r="D79" s="71"/>
      <c r="E79" s="71"/>
      <c r="F79" s="71"/>
      <c r="G79" s="104"/>
      <c r="H79" s="75"/>
    </row>
    <row r="80" spans="1:8" x14ac:dyDescent="0.3">
      <c r="A80" s="71"/>
      <c r="B80" s="86" t="s">
        <v>150</v>
      </c>
      <c r="C80" s="71"/>
      <c r="D80" s="71"/>
      <c r="E80" s="71"/>
      <c r="F80" s="71"/>
      <c r="G80" s="73"/>
      <c r="H80" s="75"/>
    </row>
    <row r="81" spans="1:8" x14ac:dyDescent="0.3">
      <c r="A81" s="71"/>
      <c r="B81" s="184" t="s">
        <v>151</v>
      </c>
      <c r="C81" s="185"/>
      <c r="D81" s="71"/>
      <c r="E81" s="71"/>
      <c r="F81" s="71"/>
      <c r="G81" s="73"/>
      <c r="H81" s="75"/>
    </row>
    <row r="82" spans="1:8" x14ac:dyDescent="0.3">
      <c r="A82" s="71"/>
      <c r="B82" s="184" t="s">
        <v>152</v>
      </c>
      <c r="C82" s="71"/>
      <c r="D82" s="71"/>
      <c r="E82" s="71"/>
      <c r="F82" s="71"/>
      <c r="G82" s="186"/>
      <c r="H82" s="75"/>
    </row>
    <row r="83" spans="1:8" x14ac:dyDescent="0.3">
      <c r="A83" s="71"/>
      <c r="B83" s="184" t="s">
        <v>153</v>
      </c>
      <c r="C83" s="71"/>
      <c r="D83" s="71"/>
      <c r="E83" s="71"/>
      <c r="F83" s="71"/>
      <c r="G83" s="73"/>
      <c r="H83" s="75"/>
    </row>
    <row r="84" spans="1:8" x14ac:dyDescent="0.3">
      <c r="A84" s="71"/>
      <c r="B84" s="184" t="s">
        <v>154</v>
      </c>
      <c r="C84" s="71"/>
      <c r="D84" s="71"/>
      <c r="E84" s="71"/>
      <c r="F84" s="71"/>
      <c r="G84" s="73"/>
      <c r="H84" s="75"/>
    </row>
    <row r="85" spans="1:8" x14ac:dyDescent="0.3">
      <c r="A85" s="71"/>
      <c r="B85" s="184" t="s">
        <v>155</v>
      </c>
      <c r="C85" s="71"/>
      <c r="D85" s="71"/>
      <c r="E85" s="71"/>
      <c r="F85" s="71"/>
      <c r="G85" s="73"/>
      <c r="H85" s="75"/>
    </row>
    <row r="86" spans="1:8" x14ac:dyDescent="0.3">
      <c r="A86" s="71"/>
      <c r="B86" s="185"/>
      <c r="C86" s="71"/>
      <c r="D86" s="71"/>
      <c r="E86" s="71"/>
      <c r="F86" s="71"/>
      <c r="G86" s="73"/>
      <c r="H86" s="75"/>
    </row>
    <row r="87" spans="1:8" x14ac:dyDescent="0.3">
      <c r="A87" s="71"/>
      <c r="B87" s="101" t="s">
        <v>156</v>
      </c>
      <c r="C87" s="71"/>
      <c r="D87" s="71"/>
      <c r="E87" s="71"/>
      <c r="F87" s="71"/>
      <c r="G87" s="73"/>
      <c r="H87" s="75"/>
    </row>
    <row r="88" spans="1:8" ht="20.25" x14ac:dyDescent="0.3">
      <c r="A88" s="71"/>
      <c r="B88" s="648" t="s">
        <v>157</v>
      </c>
      <c r="C88" s="648"/>
      <c r="D88" s="648"/>
      <c r="E88" s="648"/>
      <c r="F88" s="648"/>
      <c r="G88" s="187"/>
      <c r="H88" s="180"/>
    </row>
    <row r="89" spans="1:8" ht="16.5" customHeight="1" x14ac:dyDescent="0.3">
      <c r="A89" s="71"/>
      <c r="B89" s="649"/>
      <c r="C89" s="646" t="s">
        <v>158</v>
      </c>
      <c r="D89" s="646" t="s">
        <v>159</v>
      </c>
      <c r="E89" s="119" t="s">
        <v>60</v>
      </c>
      <c r="F89" s="120" t="s">
        <v>61</v>
      </c>
      <c r="G89" s="650"/>
      <c r="H89" s="75"/>
    </row>
    <row r="90" spans="1:8" x14ac:dyDescent="0.3">
      <c r="A90" s="71"/>
      <c r="B90" s="649"/>
      <c r="C90" s="646"/>
      <c r="D90" s="646"/>
      <c r="E90" s="121" t="s">
        <v>74</v>
      </c>
      <c r="F90" s="122" t="s">
        <v>74</v>
      </c>
      <c r="G90" s="650"/>
      <c r="H90" s="75"/>
    </row>
    <row r="91" spans="1:8" x14ac:dyDescent="0.3">
      <c r="A91" s="71"/>
      <c r="B91" s="188">
        <v>1</v>
      </c>
      <c r="C91" s="189">
        <v>2</v>
      </c>
      <c r="D91" s="189" t="s">
        <v>75</v>
      </c>
      <c r="E91" s="190" t="s">
        <v>160</v>
      </c>
      <c r="F91" s="191" t="s">
        <v>161</v>
      </c>
      <c r="G91" s="650"/>
      <c r="H91" s="75"/>
    </row>
    <row r="92" spans="1:8" x14ac:dyDescent="0.3">
      <c r="A92" s="71"/>
      <c r="B92" s="192" t="s">
        <v>162</v>
      </c>
      <c r="C92" s="193" t="s">
        <v>163</v>
      </c>
      <c r="D92" s="194" t="s">
        <v>164</v>
      </c>
      <c r="E92" s="131">
        <f>+IFERROR(+IF(E71&lt;&gt;0,E68/E71,IF(E78&lt;&gt;0,E68/E78,E68/E77))," ")</f>
        <v>31.158620689655169</v>
      </c>
      <c r="F92" s="132">
        <f>IFERROR(IF((F73+F75)&lt;&gt;0,F68/(F73+F75),IF(F77&lt;&gt;0,F68/F77,F68/F78)),"  ")</f>
        <v>25.931034482758619</v>
      </c>
      <c r="G92" s="104" t="s">
        <v>47</v>
      </c>
      <c r="H92" s="74"/>
    </row>
    <row r="93" spans="1:8" x14ac:dyDescent="0.3">
      <c r="A93" s="71"/>
      <c r="B93" s="173" t="s">
        <v>165</v>
      </c>
      <c r="C93" s="195" t="s">
        <v>166</v>
      </c>
      <c r="D93" s="175" t="s">
        <v>78</v>
      </c>
      <c r="E93" s="196">
        <f>IFERROR(+E94+E95,0)</f>
        <v>0</v>
      </c>
      <c r="F93" s="197">
        <f>IFERROR(+F94+F95,0)</f>
        <v>0</v>
      </c>
      <c r="G93" s="104" t="s">
        <v>47</v>
      </c>
      <c r="H93" s="198"/>
    </row>
    <row r="94" spans="1:8" ht="28.5" x14ac:dyDescent="0.3">
      <c r="A94" s="71"/>
      <c r="B94" s="199" t="s">
        <v>167</v>
      </c>
      <c r="C94" s="174" t="s">
        <v>168</v>
      </c>
      <c r="D94" s="175" t="s">
        <v>78</v>
      </c>
      <c r="E94" s="136"/>
      <c r="F94" s="137"/>
      <c r="G94" s="104" t="s">
        <v>47</v>
      </c>
      <c r="H94" s="74"/>
    </row>
    <row r="95" spans="1:8" ht="28.5" x14ac:dyDescent="0.3">
      <c r="A95" s="71"/>
      <c r="B95" s="199" t="s">
        <v>169</v>
      </c>
      <c r="C95" s="174" t="s">
        <v>170</v>
      </c>
      <c r="D95" s="175" t="s">
        <v>78</v>
      </c>
      <c r="E95" s="136"/>
      <c r="F95" s="137"/>
      <c r="G95" s="104" t="s">
        <v>47</v>
      </c>
      <c r="H95" s="75"/>
    </row>
    <row r="96" spans="1:8" x14ac:dyDescent="0.3">
      <c r="A96" s="71"/>
      <c r="B96" s="173" t="s">
        <v>171</v>
      </c>
      <c r="C96" s="195" t="s">
        <v>172</v>
      </c>
      <c r="D96" s="175" t="s">
        <v>78</v>
      </c>
      <c r="E96" s="196">
        <f>IFERROR(+E68+E93,0)</f>
        <v>0.45179999999999998</v>
      </c>
      <c r="F96" s="197">
        <f>IFERROR(+F68+F93,0)</f>
        <v>0.376</v>
      </c>
      <c r="G96" s="104" t="s">
        <v>47</v>
      </c>
      <c r="H96" s="198"/>
    </row>
    <row r="97" spans="1:11" x14ac:dyDescent="0.3">
      <c r="A97" s="71"/>
      <c r="B97" s="173" t="s">
        <v>173</v>
      </c>
      <c r="C97" s="174" t="s">
        <v>174</v>
      </c>
      <c r="D97" s="175" t="s">
        <v>78</v>
      </c>
      <c r="E97" s="136">
        <v>-7.4800000000000005E-2</v>
      </c>
      <c r="F97" s="137">
        <v>-0.1585</v>
      </c>
      <c r="G97" s="104" t="s">
        <v>47</v>
      </c>
      <c r="H97" s="75"/>
    </row>
    <row r="98" spans="1:11" ht="27" customHeight="1" x14ac:dyDescent="0.3">
      <c r="A98" s="71"/>
      <c r="B98" s="173" t="s">
        <v>175</v>
      </c>
      <c r="C98" s="200" t="s">
        <v>176</v>
      </c>
      <c r="D98" s="175" t="s">
        <v>177</v>
      </c>
      <c r="E98" s="201">
        <f>IFERROR(+(E97/E96)*100," ")</f>
        <v>-16.555998229305004</v>
      </c>
      <c r="F98" s="202">
        <f>IFERROR(+(F97/F96)*100," ")</f>
        <v>-42.154255319148938</v>
      </c>
      <c r="G98" s="104" t="s">
        <v>47</v>
      </c>
      <c r="H98" s="75"/>
    </row>
    <row r="99" spans="1:11" x14ac:dyDescent="0.3">
      <c r="A99" s="71"/>
      <c r="B99" s="173" t="s">
        <v>178</v>
      </c>
      <c r="C99" s="195" t="s">
        <v>179</v>
      </c>
      <c r="D99" s="175" t="s">
        <v>78</v>
      </c>
      <c r="E99" s="203" t="str">
        <f>+IF(E35-E55-E56&gt;=0,E35-E55-E56,"0,000000")</f>
        <v>0,000000</v>
      </c>
      <c r="F99" s="204" t="str">
        <f>+IF(F35-F55-F56&gt;=0,F35-F55-F56,"0,000000")</f>
        <v>0,000000</v>
      </c>
      <c r="G99" s="104" t="s">
        <v>47</v>
      </c>
      <c r="H99" s="74"/>
      <c r="K99" s="205"/>
    </row>
    <row r="100" spans="1:11" x14ac:dyDescent="0.3">
      <c r="A100" s="71"/>
      <c r="B100" s="173" t="s">
        <v>180</v>
      </c>
      <c r="C100" s="174" t="s">
        <v>181</v>
      </c>
      <c r="D100" s="175" t="s">
        <v>78</v>
      </c>
      <c r="E100" s="206">
        <f>IFERROR(+E97-E99," ")</f>
        <v>-7.4800000000000005E-2</v>
      </c>
      <c r="F100" s="197">
        <f>IFERROR(+F97-F99," ")</f>
        <v>-0.1585</v>
      </c>
      <c r="G100" s="104" t="s">
        <v>47</v>
      </c>
      <c r="H100" s="75"/>
    </row>
    <row r="101" spans="1:11" x14ac:dyDescent="0.3">
      <c r="A101" s="71"/>
      <c r="B101" s="173" t="s">
        <v>182</v>
      </c>
      <c r="C101" s="174" t="s">
        <v>183</v>
      </c>
      <c r="D101" s="175" t="s">
        <v>78</v>
      </c>
      <c r="E101" s="196">
        <f>IFERROR(+E96+E97," ")</f>
        <v>0.377</v>
      </c>
      <c r="F101" s="197">
        <f>IFERROR(+F96+F97," ")</f>
        <v>0.2175</v>
      </c>
      <c r="G101" s="104" t="s">
        <v>47</v>
      </c>
      <c r="H101" s="75"/>
    </row>
    <row r="102" spans="1:11" x14ac:dyDescent="0.3">
      <c r="A102" s="71"/>
      <c r="B102" s="207" t="s">
        <v>184</v>
      </c>
      <c r="C102" s="174" t="s">
        <v>185</v>
      </c>
      <c r="D102" s="175" t="s">
        <v>134</v>
      </c>
      <c r="E102" s="136">
        <f>+IF(E71&lt;&gt;0,E71,IF(E78&lt;&gt;0,E78,E77))</f>
        <v>1.4500000000000001E-2</v>
      </c>
      <c r="F102" s="137">
        <f>+IF((F73+F75)&lt;&gt;0,F73+F75,IF(F77&lt;&gt;0,F77,F78))</f>
        <v>1.4500000000000001E-2</v>
      </c>
      <c r="G102" s="104" t="s">
        <v>47</v>
      </c>
      <c r="H102" s="208"/>
    </row>
    <row r="103" spans="1:11" x14ac:dyDescent="0.3">
      <c r="A103" s="71"/>
      <c r="B103" s="173" t="s">
        <v>186</v>
      </c>
      <c r="C103" s="174" t="s">
        <v>187</v>
      </c>
      <c r="D103" s="175" t="s">
        <v>164</v>
      </c>
      <c r="E103" s="201">
        <f>IFERROR(FLOOR(+E101/E102,0.01)," ")</f>
        <v>26</v>
      </c>
      <c r="F103" s="202">
        <f>IFERROR(FLOOR(+F101/F102,0.01)," ")</f>
        <v>15</v>
      </c>
      <c r="G103" s="104" t="s">
        <v>47</v>
      </c>
      <c r="H103" s="75"/>
    </row>
    <row r="104" spans="1:11" x14ac:dyDescent="0.3">
      <c r="A104" s="71"/>
      <c r="B104" s="173" t="s">
        <v>188</v>
      </c>
      <c r="C104" s="174" t="s">
        <v>189</v>
      </c>
      <c r="D104" s="175" t="s">
        <v>164</v>
      </c>
      <c r="E104" s="209">
        <v>26</v>
      </c>
      <c r="F104" s="210">
        <v>15</v>
      </c>
      <c r="G104" s="104" t="s">
        <v>47</v>
      </c>
      <c r="H104" s="75"/>
    </row>
    <row r="105" spans="1:11" x14ac:dyDescent="0.3">
      <c r="A105" s="71"/>
      <c r="B105" s="181" t="s">
        <v>190</v>
      </c>
      <c r="C105" s="182" t="s">
        <v>191</v>
      </c>
      <c r="D105" s="183" t="s">
        <v>164</v>
      </c>
      <c r="E105" s="211">
        <f>IFERROR(FLOOR(+IF((E55+E56)&lt;E34,(E68-E55-E56-E58+E34+E119)/E102,(E68-E112+E119)/E102),0.01)," ")</f>
        <v>36.75</v>
      </c>
      <c r="F105" s="212">
        <f>IFERROR(FLOOR(+IF((F55+F56)&lt;F34,(F68-F55-F56-F58+F34+F119)/F102,(F68-F112+F119)/F102),0.01)," ")</f>
        <v>26.34</v>
      </c>
      <c r="G105" s="104" t="s">
        <v>47</v>
      </c>
      <c r="H105" s="75"/>
    </row>
    <row r="106" spans="1:11" ht="17.25" customHeight="1" x14ac:dyDescent="0.3">
      <c r="A106" s="71"/>
      <c r="B106" s="165"/>
      <c r="C106" s="166"/>
      <c r="D106" s="167"/>
      <c r="E106" s="166"/>
      <c r="F106" s="166"/>
      <c r="G106" s="213"/>
      <c r="H106" s="103"/>
    </row>
    <row r="107" spans="1:11" ht="17.25" x14ac:dyDescent="0.3">
      <c r="A107" s="71"/>
      <c r="B107" s="101" t="s">
        <v>192</v>
      </c>
      <c r="C107" s="71"/>
      <c r="D107" s="71"/>
      <c r="E107" s="71"/>
      <c r="F107" s="71"/>
      <c r="G107" s="79" t="s">
        <v>193</v>
      </c>
      <c r="H107" s="75"/>
    </row>
    <row r="108" spans="1:11" ht="20.25" x14ac:dyDescent="0.3">
      <c r="A108" s="71"/>
      <c r="B108" s="648" t="s">
        <v>194</v>
      </c>
      <c r="C108" s="648"/>
      <c r="D108" s="648"/>
      <c r="E108" s="648"/>
      <c r="F108" s="648"/>
      <c r="G108" s="73"/>
      <c r="H108" s="75"/>
    </row>
    <row r="109" spans="1:11" ht="25.5" customHeight="1" x14ac:dyDescent="0.3">
      <c r="A109" s="71"/>
      <c r="B109" s="651" t="s">
        <v>71</v>
      </c>
      <c r="C109" s="652" t="s">
        <v>195</v>
      </c>
      <c r="D109" s="652" t="s">
        <v>196</v>
      </c>
      <c r="E109" s="119" t="s">
        <v>60</v>
      </c>
      <c r="F109" s="120" t="s">
        <v>61</v>
      </c>
      <c r="G109" s="73"/>
      <c r="H109" s="75"/>
    </row>
    <row r="110" spans="1:11" ht="28.5" x14ac:dyDescent="0.3">
      <c r="A110" s="71"/>
      <c r="B110" s="651"/>
      <c r="C110" s="652"/>
      <c r="D110" s="652"/>
      <c r="E110" s="214" t="s">
        <v>197</v>
      </c>
      <c r="F110" s="215" t="s">
        <v>197</v>
      </c>
      <c r="G110" s="79"/>
      <c r="H110" s="75"/>
    </row>
    <row r="111" spans="1:11" x14ac:dyDescent="0.3">
      <c r="A111" s="71"/>
      <c r="B111" s="216">
        <v>1</v>
      </c>
      <c r="C111" s="217">
        <v>2</v>
      </c>
      <c r="D111" s="217" t="s">
        <v>75</v>
      </c>
      <c r="E111" s="217">
        <v>3</v>
      </c>
      <c r="F111" s="218">
        <v>4</v>
      </c>
      <c r="G111" s="79"/>
      <c r="H111" s="75"/>
    </row>
    <row r="112" spans="1:11" ht="27.95" customHeight="1" x14ac:dyDescent="0.3">
      <c r="A112" s="71"/>
      <c r="B112" s="219" t="s">
        <v>107</v>
      </c>
      <c r="C112" s="169" t="s">
        <v>198</v>
      </c>
      <c r="D112" s="170" t="s">
        <v>78</v>
      </c>
      <c r="E112" s="220"/>
      <c r="F112" s="221"/>
      <c r="G112" s="104" t="s">
        <v>47</v>
      </c>
      <c r="H112" s="75"/>
    </row>
    <row r="113" spans="1:8" ht="28.5" x14ac:dyDescent="0.3">
      <c r="A113" s="71"/>
      <c r="B113" s="222" t="s">
        <v>199</v>
      </c>
      <c r="C113" s="223" t="s">
        <v>200</v>
      </c>
      <c r="D113" s="194" t="s">
        <v>78</v>
      </c>
      <c r="E113" s="136"/>
      <c r="F113" s="137"/>
      <c r="G113" s="104" t="s">
        <v>47</v>
      </c>
      <c r="H113" s="75"/>
    </row>
    <row r="114" spans="1:8" ht="42.75" x14ac:dyDescent="0.3">
      <c r="A114" s="71"/>
      <c r="B114" s="199" t="s">
        <v>201</v>
      </c>
      <c r="C114" s="224" t="s">
        <v>202</v>
      </c>
      <c r="D114" s="175" t="s">
        <v>78</v>
      </c>
      <c r="E114" s="136"/>
      <c r="F114" s="137"/>
      <c r="G114" s="104" t="s">
        <v>47</v>
      </c>
      <c r="H114" s="75"/>
    </row>
    <row r="115" spans="1:8" ht="42.75" x14ac:dyDescent="0.3">
      <c r="A115" s="71"/>
      <c r="B115" s="199" t="s">
        <v>203</v>
      </c>
      <c r="C115" s="224" t="s">
        <v>204</v>
      </c>
      <c r="D115" s="175" t="s">
        <v>78</v>
      </c>
      <c r="E115" s="136"/>
      <c r="F115" s="137"/>
      <c r="G115" s="104" t="s">
        <v>47</v>
      </c>
      <c r="H115" s="75"/>
    </row>
    <row r="116" spans="1:8" ht="28.5" x14ac:dyDescent="0.3">
      <c r="A116" s="71"/>
      <c r="B116" s="199" t="s">
        <v>205</v>
      </c>
      <c r="C116" s="224" t="s">
        <v>206</v>
      </c>
      <c r="D116" s="175" t="s">
        <v>78</v>
      </c>
      <c r="E116" s="136"/>
      <c r="F116" s="137"/>
      <c r="G116" s="104" t="s">
        <v>47</v>
      </c>
      <c r="H116" s="75"/>
    </row>
    <row r="117" spans="1:8" ht="27.95" customHeight="1" x14ac:dyDescent="0.3">
      <c r="A117" s="71"/>
      <c r="B117" s="199" t="s">
        <v>207</v>
      </c>
      <c r="C117" s="224" t="s">
        <v>208</v>
      </c>
      <c r="D117" s="175" t="s">
        <v>78</v>
      </c>
      <c r="E117" s="196">
        <f>+E112-E113-E114-E115-E116</f>
        <v>0</v>
      </c>
      <c r="F117" s="197">
        <f>+F112-F113-F114-F115-F116</f>
        <v>0</v>
      </c>
      <c r="G117" s="104" t="s">
        <v>47</v>
      </c>
      <c r="H117" s="75"/>
    </row>
    <row r="118" spans="1:8" ht="28.5" x14ac:dyDescent="0.3">
      <c r="A118" s="71"/>
      <c r="B118" s="199" t="s">
        <v>209</v>
      </c>
      <c r="C118" s="224" t="s">
        <v>210</v>
      </c>
      <c r="D118" s="175" t="s">
        <v>78</v>
      </c>
      <c r="E118" s="136"/>
      <c r="F118" s="137"/>
      <c r="G118" s="104" t="s">
        <v>47</v>
      </c>
      <c r="H118" s="75"/>
    </row>
    <row r="119" spans="1:8" ht="42.75" x14ac:dyDescent="0.3">
      <c r="A119" s="71"/>
      <c r="B119" s="199" t="s">
        <v>211</v>
      </c>
      <c r="C119" s="200" t="s">
        <v>212</v>
      </c>
      <c r="D119" s="175" t="s">
        <v>78</v>
      </c>
      <c r="E119" s="196">
        <f>IFERROR(+IF((E113+E114)&lt;(E120),E115+E116+E120,E113+E114+E115+E116),"  ")</f>
        <v>0</v>
      </c>
      <c r="F119" s="197">
        <f>IFERROR(+IF((F113+F114)&lt;(F120),F115+F116+F120,F113+F114+F115+F116)," ")</f>
        <v>0</v>
      </c>
      <c r="G119" s="104" t="s">
        <v>47</v>
      </c>
      <c r="H119" s="75"/>
    </row>
    <row r="120" spans="1:8" ht="28.5" x14ac:dyDescent="0.3">
      <c r="A120" s="71"/>
      <c r="B120" s="199" t="s">
        <v>213</v>
      </c>
      <c r="C120" s="200" t="s">
        <v>214</v>
      </c>
      <c r="D120" s="175" t="s">
        <v>78</v>
      </c>
      <c r="E120" s="136"/>
      <c r="F120" s="137"/>
      <c r="G120" s="104" t="s">
        <v>47</v>
      </c>
      <c r="H120" s="75"/>
    </row>
    <row r="121" spans="1:8" ht="28.5" x14ac:dyDescent="0.3">
      <c r="A121" s="71"/>
      <c r="B121" s="225" t="s">
        <v>215</v>
      </c>
      <c r="C121" s="226" t="s">
        <v>216</v>
      </c>
      <c r="D121" s="183" t="s">
        <v>78</v>
      </c>
      <c r="E121" s="141"/>
      <c r="F121" s="142"/>
      <c r="G121" s="104" t="s">
        <v>47</v>
      </c>
      <c r="H121" s="75"/>
    </row>
    <row r="122" spans="1:8" ht="17.25" x14ac:dyDescent="0.3">
      <c r="A122" s="71"/>
      <c r="B122" s="118"/>
      <c r="C122" s="71"/>
      <c r="D122" s="71"/>
      <c r="E122" s="71"/>
      <c r="F122" s="71"/>
      <c r="G122" s="73"/>
      <c r="H122" s="75"/>
    </row>
    <row r="123" spans="1:8" x14ac:dyDescent="0.3">
      <c r="A123" s="71"/>
      <c r="B123" s="227"/>
      <c r="C123" s="71"/>
      <c r="D123" s="228"/>
      <c r="E123" s="229"/>
      <c r="F123" s="228"/>
      <c r="G123" s="230"/>
      <c r="H123" s="102"/>
    </row>
    <row r="124" spans="1:8" x14ac:dyDescent="0.3">
      <c r="A124" s="71"/>
      <c r="B124" s="101" t="s">
        <v>217</v>
      </c>
      <c r="C124" s="231"/>
      <c r="D124" s="231"/>
      <c r="E124" s="228"/>
      <c r="F124" s="228"/>
      <c r="G124" s="232"/>
      <c r="H124" s="102"/>
    </row>
    <row r="125" spans="1:8" ht="44.1" customHeight="1" x14ac:dyDescent="0.3">
      <c r="A125" s="71"/>
      <c r="B125" s="653" t="str">
        <f>+IF(AND(Identifikace!D21="Prosím vyberte",Identifikace!N21="Prosím vyberte"),"Vyplňte, prosím, v listu Identifikace, zda uplatňujete dvousložkovou formu ceny.",IF(OR(Identifikace!D21="ano",Identifikace!N21="ano"),"V listu Identifikace jste uvedli, že uplatňujete DVOUSLOŽKOVOU FORMU CENY, vyplňte, prosím, tuto tabulku.",IF(Identifikace!D21=Identifikace!N21="ne""V záložce Identifikace jste uvedli, že neuplatňujete dvousložkovou formu ceny, proto tuto tabulku nevyplňujte.","V listu Identifikace jste uvedli, že neuplatňujete dvousložkovou formu ceny, proto tuto tabulku nevyplňujte.","V listu Identifikace jste uvedli, že neuplatňujete dvousložkovou formu ceny, proto tuto tabulku nevyplňujte.")))</f>
        <v>V listu Identifikace jste uvedli, že neuplatňujete dvousložkovou formu ceny, proto tuto tabulku nevyplňujte.</v>
      </c>
      <c r="C125" s="653"/>
      <c r="D125" s="653"/>
      <c r="E125" s="653"/>
      <c r="F125" s="653"/>
      <c r="G125" s="232"/>
      <c r="H125" s="102"/>
    </row>
    <row r="126" spans="1:8" x14ac:dyDescent="0.3">
      <c r="A126" s="71"/>
      <c r="B126" s="101"/>
      <c r="C126" s="231"/>
      <c r="D126" s="231"/>
      <c r="E126" s="228"/>
      <c r="F126" s="228"/>
      <c r="G126" s="232"/>
      <c r="H126" s="102"/>
    </row>
    <row r="127" spans="1:8" ht="56.25" customHeight="1" x14ac:dyDescent="0.3">
      <c r="A127" s="71"/>
      <c r="B127" s="654" t="s">
        <v>218</v>
      </c>
      <c r="C127" s="654"/>
      <c r="D127" s="654"/>
      <c r="E127" s="654"/>
      <c r="F127" s="654"/>
      <c r="G127" s="187"/>
      <c r="H127" s="177"/>
    </row>
    <row r="128" spans="1:8" ht="16.5" customHeight="1" x14ac:dyDescent="0.3">
      <c r="A128" s="71"/>
      <c r="B128" s="655"/>
      <c r="C128" s="656" t="s">
        <v>158</v>
      </c>
      <c r="D128" s="656" t="s">
        <v>159</v>
      </c>
      <c r="E128" s="233" t="s">
        <v>60</v>
      </c>
      <c r="F128" s="234" t="s">
        <v>61</v>
      </c>
      <c r="G128" s="657"/>
      <c r="H128" s="75"/>
    </row>
    <row r="129" spans="1:8" x14ac:dyDescent="0.3">
      <c r="A129" s="71"/>
      <c r="B129" s="655"/>
      <c r="C129" s="656"/>
      <c r="D129" s="656"/>
      <c r="E129" s="121" t="s">
        <v>74</v>
      </c>
      <c r="F129" s="122" t="s">
        <v>74</v>
      </c>
      <c r="G129" s="657"/>
      <c r="H129" s="75"/>
    </row>
    <row r="130" spans="1:8" x14ac:dyDescent="0.3">
      <c r="A130" s="71"/>
      <c r="B130" s="235">
        <v>1</v>
      </c>
      <c r="C130" s="190">
        <v>2</v>
      </c>
      <c r="D130" s="190" t="s">
        <v>75</v>
      </c>
      <c r="E130" s="190">
        <v>3</v>
      </c>
      <c r="F130" s="191">
        <v>4</v>
      </c>
      <c r="G130" s="657"/>
      <c r="H130" s="75"/>
    </row>
    <row r="131" spans="1:8" ht="28.5" x14ac:dyDescent="0.3">
      <c r="A131" s="71"/>
      <c r="B131" s="168" t="s">
        <v>219</v>
      </c>
      <c r="C131" s="169" t="s">
        <v>220</v>
      </c>
      <c r="D131" s="170" t="s">
        <v>78</v>
      </c>
      <c r="E131" s="220"/>
      <c r="F131" s="221"/>
      <c r="G131" s="104" t="s">
        <v>47</v>
      </c>
      <c r="H131" s="75"/>
    </row>
    <row r="132" spans="1:8" ht="28.5" x14ac:dyDescent="0.3">
      <c r="A132" s="71"/>
      <c r="B132" s="173" t="s">
        <v>221</v>
      </c>
      <c r="C132" s="174" t="s">
        <v>222</v>
      </c>
      <c r="D132" s="175" t="s">
        <v>177</v>
      </c>
      <c r="E132" s="201">
        <f>IFERROR(+(E131/E101)*100,"  ")</f>
        <v>0</v>
      </c>
      <c r="F132" s="202">
        <f>IFERROR(+(F131/F101)*100,"  ")</f>
        <v>0</v>
      </c>
      <c r="G132" s="104" t="s">
        <v>47</v>
      </c>
      <c r="H132" s="75"/>
    </row>
    <row r="133" spans="1:8" ht="28.5" x14ac:dyDescent="0.3">
      <c r="A133" s="71"/>
      <c r="B133" s="173" t="s">
        <v>223</v>
      </c>
      <c r="C133" s="174" t="s">
        <v>224</v>
      </c>
      <c r="D133" s="175" t="s">
        <v>78</v>
      </c>
      <c r="E133" s="196" t="str">
        <f>IF(E131&lt;&gt;0,E101-E131," ")</f>
        <v xml:space="preserve"> </v>
      </c>
      <c r="F133" s="197" t="str">
        <f>IF(F131&lt;&gt;0,F101-F131," ")</f>
        <v xml:space="preserve"> </v>
      </c>
      <c r="G133" s="104" t="s">
        <v>47</v>
      </c>
      <c r="H133" s="75"/>
    </row>
    <row r="134" spans="1:8" ht="27.95" customHeight="1" x14ac:dyDescent="0.3">
      <c r="A134" s="71"/>
      <c r="B134" s="173" t="s">
        <v>225</v>
      </c>
      <c r="C134" s="174" t="s">
        <v>226</v>
      </c>
      <c r="D134" s="175" t="s">
        <v>78</v>
      </c>
      <c r="E134" s="196" t="str">
        <f>IFERROR(IF(E132&lt;&gt;0,E96*(1-(E132/100))," "),"  ")</f>
        <v xml:space="preserve"> </v>
      </c>
      <c r="F134" s="197" t="str">
        <f>IFERROR(IF(F132&lt;&gt;0,F96*(1-(F132/100))," "),"  ")</f>
        <v xml:space="preserve"> </v>
      </c>
      <c r="G134" s="104" t="s">
        <v>47</v>
      </c>
      <c r="H134" s="75"/>
    </row>
    <row r="135" spans="1:8" ht="27.95" customHeight="1" x14ac:dyDescent="0.3">
      <c r="A135" s="71"/>
      <c r="B135" s="173" t="s">
        <v>227</v>
      </c>
      <c r="C135" s="174" t="s">
        <v>228</v>
      </c>
      <c r="D135" s="175" t="s">
        <v>78</v>
      </c>
      <c r="E135" s="196" t="str">
        <f>IFERROR(+E133-E134," ")</f>
        <v xml:space="preserve"> </v>
      </c>
      <c r="F135" s="197" t="str">
        <f>IFERROR(+F133-F134," ")</f>
        <v xml:space="preserve"> </v>
      </c>
      <c r="G135" s="104" t="s">
        <v>47</v>
      </c>
      <c r="H135" s="75"/>
    </row>
    <row r="136" spans="1:8" ht="27.95" customHeight="1" x14ac:dyDescent="0.3">
      <c r="A136" s="71"/>
      <c r="B136" s="173" t="s">
        <v>229</v>
      </c>
      <c r="C136" s="236" t="s">
        <v>230</v>
      </c>
      <c r="D136" s="175" t="s">
        <v>164</v>
      </c>
      <c r="E136" s="201" t="str">
        <f>IFERROR(FLOOR(+E133/E102,0.01)," ")</f>
        <v xml:space="preserve"> </v>
      </c>
      <c r="F136" s="202" t="str">
        <f>IFERROR(FLOOR(+F133/F102,0.01)," ")</f>
        <v xml:space="preserve"> </v>
      </c>
      <c r="G136" s="104" t="s">
        <v>47</v>
      </c>
      <c r="H136" s="75"/>
    </row>
    <row r="137" spans="1:8" ht="27.95" customHeight="1" x14ac:dyDescent="0.3">
      <c r="A137" s="71"/>
      <c r="B137" s="173" t="s">
        <v>231</v>
      </c>
      <c r="C137" s="236" t="s">
        <v>232</v>
      </c>
      <c r="D137" s="175" t="s">
        <v>164</v>
      </c>
      <c r="E137" s="209"/>
      <c r="F137" s="210"/>
      <c r="G137" s="104" t="s">
        <v>47</v>
      </c>
      <c r="H137" s="75"/>
    </row>
    <row r="138" spans="1:8" ht="40.5" customHeight="1" x14ac:dyDescent="0.3">
      <c r="A138" s="71"/>
      <c r="B138" s="237" t="s">
        <v>233</v>
      </c>
      <c r="C138" s="658" t="s">
        <v>234</v>
      </c>
      <c r="D138" s="658"/>
      <c r="E138" s="238"/>
      <c r="F138" s="239"/>
      <c r="G138" s="104" t="s">
        <v>47</v>
      </c>
      <c r="H138" s="180"/>
    </row>
    <row r="139" spans="1:8" ht="17.25" x14ac:dyDescent="0.3">
      <c r="A139" s="71"/>
      <c r="B139" s="118"/>
      <c r="C139" s="71"/>
      <c r="D139" s="71"/>
      <c r="E139" s="71"/>
      <c r="F139" s="71"/>
      <c r="G139" s="73"/>
      <c r="H139" s="75"/>
    </row>
    <row r="140" spans="1:8" ht="17.25" x14ac:dyDescent="0.3">
      <c r="A140" s="71"/>
      <c r="B140" s="118"/>
      <c r="C140" s="71"/>
      <c r="D140" s="71"/>
      <c r="E140" s="71"/>
      <c r="F140" s="71"/>
      <c r="G140" s="73"/>
      <c r="H140" s="75"/>
    </row>
    <row r="141" spans="1:8" x14ac:dyDescent="0.3">
      <c r="A141" s="71"/>
      <c r="B141" s="101" t="s">
        <v>44</v>
      </c>
      <c r="C141" s="240"/>
      <c r="D141" s="240"/>
      <c r="E141" s="240"/>
      <c r="F141" s="241" t="s">
        <v>235</v>
      </c>
      <c r="G141" s="73"/>
      <c r="H141" s="75"/>
    </row>
    <row r="142" spans="1:8" ht="55.5" customHeight="1" x14ac:dyDescent="0.35">
      <c r="A142" s="71"/>
      <c r="B142" s="659" t="s">
        <v>236</v>
      </c>
      <c r="C142" s="659"/>
      <c r="D142" s="659"/>
      <c r="E142" s="659"/>
      <c r="F142" s="659"/>
      <c r="G142" s="73"/>
      <c r="H142" s="75"/>
    </row>
    <row r="143" spans="1:8" x14ac:dyDescent="0.3">
      <c r="A143" s="71"/>
      <c r="B143" s="240" t="s">
        <v>237</v>
      </c>
      <c r="C143" s="240"/>
      <c r="D143" s="71"/>
      <c r="E143" s="240"/>
      <c r="F143" s="240"/>
      <c r="G143" s="79"/>
      <c r="H143" s="75"/>
    </row>
    <row r="144" spans="1:8" ht="16.5" customHeight="1" x14ac:dyDescent="0.3">
      <c r="A144" s="71"/>
      <c r="B144" s="660" t="s">
        <v>71</v>
      </c>
      <c r="C144" s="647" t="s">
        <v>72</v>
      </c>
      <c r="D144" s="647" t="s">
        <v>159</v>
      </c>
      <c r="E144" s="242" t="s">
        <v>60</v>
      </c>
      <c r="F144" s="109" t="s">
        <v>61</v>
      </c>
      <c r="G144" s="73"/>
      <c r="H144" s="75"/>
    </row>
    <row r="145" spans="1:10" x14ac:dyDescent="0.3">
      <c r="A145" s="71"/>
      <c r="B145" s="660"/>
      <c r="C145" s="647"/>
      <c r="D145" s="647"/>
      <c r="E145" s="121" t="s">
        <v>238</v>
      </c>
      <c r="F145" s="122" t="s">
        <v>238</v>
      </c>
      <c r="G145" s="79"/>
      <c r="H145" s="75"/>
    </row>
    <row r="146" spans="1:10" x14ac:dyDescent="0.3">
      <c r="A146" s="71"/>
      <c r="B146" s="660"/>
      <c r="C146" s="647"/>
      <c r="D146" s="647"/>
      <c r="E146" s="243" t="s">
        <v>74</v>
      </c>
      <c r="F146" s="244" t="s">
        <v>74</v>
      </c>
      <c r="G146" s="73"/>
      <c r="H146" s="75"/>
    </row>
    <row r="147" spans="1:10" x14ac:dyDescent="0.3">
      <c r="A147" s="71"/>
      <c r="B147" s="245">
        <v>1</v>
      </c>
      <c r="C147" s="246">
        <v>2</v>
      </c>
      <c r="D147" s="246" t="s">
        <v>75</v>
      </c>
      <c r="E147" s="246">
        <v>3</v>
      </c>
      <c r="F147" s="247">
        <v>4</v>
      </c>
      <c r="G147" s="248"/>
      <c r="H147" s="75"/>
    </row>
    <row r="148" spans="1:10" ht="18" customHeight="1" x14ac:dyDescent="0.3">
      <c r="A148" s="71"/>
      <c r="B148" s="661" t="s">
        <v>239</v>
      </c>
      <c r="C148" s="661"/>
      <c r="D148" s="661"/>
      <c r="E148" s="661"/>
      <c r="F148" s="661"/>
      <c r="G148" s="248"/>
      <c r="H148" s="75"/>
    </row>
    <row r="149" spans="1:10" ht="28.5" x14ac:dyDescent="0.3">
      <c r="A149" s="71"/>
      <c r="B149" s="249" t="s">
        <v>76</v>
      </c>
      <c r="C149" s="250" t="s">
        <v>240</v>
      </c>
      <c r="D149" s="251" t="s">
        <v>78</v>
      </c>
      <c r="E149" s="149">
        <v>14.439</v>
      </c>
      <c r="F149" s="150">
        <v>26.614999999999998</v>
      </c>
      <c r="G149" s="104" t="s">
        <v>47</v>
      </c>
      <c r="H149" s="75"/>
    </row>
    <row r="150" spans="1:10" x14ac:dyDescent="0.3">
      <c r="A150" s="71"/>
      <c r="B150" s="252" t="s">
        <v>79</v>
      </c>
      <c r="C150" s="253" t="s">
        <v>241</v>
      </c>
      <c r="D150" s="254" t="s">
        <v>135</v>
      </c>
      <c r="E150" s="255">
        <v>4.8999999999999998E-3</v>
      </c>
      <c r="F150" s="256">
        <v>4.8999999999999998E-3</v>
      </c>
      <c r="G150" s="104" t="s">
        <v>47</v>
      </c>
      <c r="H150" s="75"/>
    </row>
    <row r="151" spans="1:10" x14ac:dyDescent="0.3">
      <c r="A151" s="71"/>
      <c r="B151" s="252" t="s">
        <v>81</v>
      </c>
      <c r="C151" s="195" t="s">
        <v>242</v>
      </c>
      <c r="D151" s="254" t="s">
        <v>78</v>
      </c>
      <c r="E151" s="196">
        <f>IF(ISBLANK(E149),"  ",E149*E150)</f>
        <v>7.0751099999999997E-2</v>
      </c>
      <c r="F151" s="197">
        <f>IF(ISBLANK(F149),"  ",F149*F150)</f>
        <v>0.13041349999999999</v>
      </c>
      <c r="G151" s="104" t="s">
        <v>47</v>
      </c>
      <c r="H151" s="74"/>
      <c r="I151" s="257"/>
    </row>
    <row r="152" spans="1:10" ht="29.25" x14ac:dyDescent="0.3">
      <c r="A152" s="71"/>
      <c r="B152" s="252" t="s">
        <v>87</v>
      </c>
      <c r="C152" s="258" t="s">
        <v>243</v>
      </c>
      <c r="D152" s="254" t="s">
        <v>78</v>
      </c>
      <c r="E152" s="151">
        <v>14.439</v>
      </c>
      <c r="F152" s="259">
        <v>26.614999999999998</v>
      </c>
      <c r="G152" s="104" t="s">
        <v>47</v>
      </c>
      <c r="H152" s="75"/>
    </row>
    <row r="153" spans="1:10" ht="14.25" customHeight="1" x14ac:dyDescent="0.3">
      <c r="A153" s="71"/>
      <c r="B153" s="252" t="s">
        <v>89</v>
      </c>
      <c r="C153" s="195" t="s">
        <v>244</v>
      </c>
      <c r="D153" s="254" t="s">
        <v>135</v>
      </c>
      <c r="E153" s="255">
        <v>9.1999999999999998E-3</v>
      </c>
      <c r="F153" s="256">
        <v>9.1999999999999998E-3</v>
      </c>
      <c r="G153" s="104" t="s">
        <v>47</v>
      </c>
      <c r="H153" s="75"/>
    </row>
    <row r="154" spans="1:10" x14ac:dyDescent="0.3">
      <c r="A154" s="71"/>
      <c r="B154" s="252" t="s">
        <v>91</v>
      </c>
      <c r="C154" s="195" t="s">
        <v>245</v>
      </c>
      <c r="D154" s="254" t="s">
        <v>78</v>
      </c>
      <c r="E154" s="196">
        <f>IF(ISBLANK(E152),"  ",E152*E153)</f>
        <v>0.13283880000000001</v>
      </c>
      <c r="F154" s="197">
        <f>IF(ISBLANK(F152)," ",F152*F153)</f>
        <v>0.24485799999999999</v>
      </c>
      <c r="G154" s="104" t="s">
        <v>47</v>
      </c>
      <c r="H154" s="74"/>
      <c r="I154" s="257"/>
    </row>
    <row r="155" spans="1:10" ht="42.75" x14ac:dyDescent="0.3">
      <c r="A155" s="71"/>
      <c r="B155" s="252" t="s">
        <v>93</v>
      </c>
      <c r="C155" s="195" t="s">
        <v>246</v>
      </c>
      <c r="D155" s="254" t="s">
        <v>78</v>
      </c>
      <c r="E155" s="151"/>
      <c r="F155" s="152"/>
      <c r="G155" s="104" t="s">
        <v>47</v>
      </c>
      <c r="H155" s="180"/>
      <c r="I155" s="257"/>
    </row>
    <row r="156" spans="1:10" ht="42.75" x14ac:dyDescent="0.3">
      <c r="A156" s="71"/>
      <c r="B156" s="252" t="s">
        <v>99</v>
      </c>
      <c r="C156" s="195" t="s">
        <v>247</v>
      </c>
      <c r="D156" s="254" t="s">
        <v>78</v>
      </c>
      <c r="E156" s="151"/>
      <c r="F156" s="152"/>
      <c r="G156" s="104" t="s">
        <v>47</v>
      </c>
      <c r="H156" s="75"/>
    </row>
    <row r="157" spans="1:10" x14ac:dyDescent="0.3">
      <c r="A157" s="71"/>
      <c r="B157" s="252" t="s">
        <v>101</v>
      </c>
      <c r="C157" s="195" t="s">
        <v>248</v>
      </c>
      <c r="D157" s="254" t="s">
        <v>78</v>
      </c>
      <c r="E157" s="260">
        <v>7.0000000000000007E-2</v>
      </c>
      <c r="F157" s="261">
        <v>7.0000000000000007E-2</v>
      </c>
      <c r="G157" s="104" t="s">
        <v>47</v>
      </c>
      <c r="H157" s="75"/>
    </row>
    <row r="158" spans="1:10" x14ac:dyDescent="0.3">
      <c r="A158" s="71"/>
      <c r="B158" s="252" t="s">
        <v>103</v>
      </c>
      <c r="C158" s="195" t="s">
        <v>249</v>
      </c>
      <c r="D158" s="254" t="s">
        <v>135</v>
      </c>
      <c r="E158" s="196" t="str">
        <f>+IF(ISBLANK(E156),"  ",E156*E157)</f>
        <v xml:space="preserve">  </v>
      </c>
      <c r="F158" s="197" t="str">
        <f>+IF(ISBLANK(F156),"  ",F156*F157)</f>
        <v xml:space="preserve">  </v>
      </c>
      <c r="G158" s="104" t="s">
        <v>47</v>
      </c>
      <c r="H158" s="75"/>
      <c r="I158" s="257"/>
    </row>
    <row r="159" spans="1:10" x14ac:dyDescent="0.3">
      <c r="A159" s="71"/>
      <c r="B159" s="262" t="s">
        <v>109</v>
      </c>
      <c r="C159" s="263" t="s">
        <v>250</v>
      </c>
      <c r="D159" s="264" t="s">
        <v>78</v>
      </c>
      <c r="E159" s="265">
        <f>+SUMIF(E151,"&gt;=0",E151)+SUMIF(E154,"&gt;=0",E154)+SUMIF(E155,"&gt;=0",E155)+SUMIF(E158,"&gt;=0",E158)</f>
        <v>0.20358989999999999</v>
      </c>
      <c r="F159" s="146">
        <f>+SUMIF(F151,"&gt;=0",F151)+SUMIF(F154,"&gt;=0",F154)+SUMIF(F155,"&gt;=0",F155)+SUMIF(F158,"&gt;=0",F158)</f>
        <v>0.37527149999999998</v>
      </c>
      <c r="G159" s="104" t="s">
        <v>47</v>
      </c>
      <c r="H159" s="74"/>
      <c r="J159" s="257"/>
    </row>
    <row r="160" spans="1:10" ht="18" customHeight="1" x14ac:dyDescent="0.3">
      <c r="A160" s="71"/>
      <c r="B160" s="662" t="s">
        <v>251</v>
      </c>
      <c r="C160" s="662"/>
      <c r="D160" s="662"/>
      <c r="E160" s="662"/>
      <c r="F160" s="662"/>
      <c r="G160" s="248"/>
      <c r="H160" s="75"/>
    </row>
    <row r="161" spans="1:8" ht="30" x14ac:dyDescent="0.3">
      <c r="A161" s="71"/>
      <c r="B161" s="266" t="s">
        <v>117</v>
      </c>
      <c r="C161" s="250" t="s">
        <v>252</v>
      </c>
      <c r="D161" s="170" t="s">
        <v>253</v>
      </c>
      <c r="E161" s="149">
        <v>5</v>
      </c>
      <c r="F161" s="150">
        <v>5</v>
      </c>
      <c r="G161" s="104" t="s">
        <v>47</v>
      </c>
      <c r="H161" s="74"/>
    </row>
    <row r="162" spans="1:8" x14ac:dyDescent="0.3">
      <c r="A162" s="71"/>
      <c r="B162" s="267" t="s">
        <v>254</v>
      </c>
      <c r="C162" s="195" t="s">
        <v>255</v>
      </c>
      <c r="D162" s="268" t="s">
        <v>135</v>
      </c>
      <c r="E162" s="269">
        <v>1.07</v>
      </c>
      <c r="F162" s="270">
        <v>1.07</v>
      </c>
      <c r="G162" s="104" t="s">
        <v>47</v>
      </c>
      <c r="H162" s="75"/>
    </row>
    <row r="163" spans="1:8" ht="28.5" x14ac:dyDescent="0.3">
      <c r="A163" s="71"/>
      <c r="B163" s="271" t="s">
        <v>256</v>
      </c>
      <c r="C163" s="263" t="s">
        <v>257</v>
      </c>
      <c r="D163" s="264" t="s">
        <v>78</v>
      </c>
      <c r="E163" s="145">
        <f>+IF(E161&gt;0,E161*E162*E102,"x")</f>
        <v>7.7575000000000005E-2</v>
      </c>
      <c r="F163" s="146">
        <f>+IF(F161&gt;0,F161*F162*F102,"x")</f>
        <v>7.7575000000000005E-2</v>
      </c>
      <c r="G163" s="104" t="s">
        <v>47</v>
      </c>
      <c r="H163" s="74"/>
    </row>
    <row r="164" spans="1:8" ht="18" customHeight="1" x14ac:dyDescent="0.3">
      <c r="A164" s="71"/>
      <c r="B164" s="662" t="s">
        <v>258</v>
      </c>
      <c r="C164" s="662"/>
      <c r="D164" s="662"/>
      <c r="E164" s="662"/>
      <c r="F164" s="662"/>
      <c r="G164" s="73"/>
      <c r="H164" s="75"/>
    </row>
    <row r="165" spans="1:8" ht="18" customHeight="1" x14ac:dyDescent="0.3">
      <c r="A165" s="71"/>
      <c r="B165" s="272" t="s">
        <v>119</v>
      </c>
      <c r="C165" s="250" t="s">
        <v>259</v>
      </c>
      <c r="D165" s="273" t="s">
        <v>78</v>
      </c>
      <c r="E165" s="274">
        <f>IF(AND(E159&lt;&gt;0,E163&gt;0),MIN(E159,E163),E159)</f>
        <v>7.7575000000000005E-2</v>
      </c>
      <c r="F165" s="275">
        <f>IF(AND(F159&lt;&gt;0,F163&gt;0),MIN(F159,F163),F159)</f>
        <v>7.7575000000000005E-2</v>
      </c>
      <c r="G165" s="104" t="s">
        <v>47</v>
      </c>
      <c r="H165" s="74"/>
    </row>
    <row r="166" spans="1:8" x14ac:dyDescent="0.3">
      <c r="A166" s="71"/>
      <c r="B166" s="262" t="s">
        <v>121</v>
      </c>
      <c r="C166" s="276" t="s">
        <v>174</v>
      </c>
      <c r="D166" s="247" t="s">
        <v>78</v>
      </c>
      <c r="E166" s="145">
        <f>+E97</f>
        <v>-7.4800000000000005E-2</v>
      </c>
      <c r="F166" s="146">
        <f>+F97</f>
        <v>-0.1585</v>
      </c>
      <c r="G166" s="104" t="s">
        <v>47</v>
      </c>
      <c r="H166" s="74"/>
    </row>
    <row r="167" spans="1:8" x14ac:dyDescent="0.3">
      <c r="A167" s="71"/>
      <c r="B167" s="74"/>
      <c r="C167" s="240"/>
      <c r="D167" s="240"/>
      <c r="E167" s="240"/>
      <c r="F167" s="240"/>
      <c r="G167" s="73"/>
      <c r="H167" s="75"/>
    </row>
    <row r="168" spans="1:8" x14ac:dyDescent="0.3">
      <c r="A168" s="71"/>
      <c r="B168" s="277"/>
      <c r="C168" s="240"/>
      <c r="D168" s="240"/>
      <c r="E168" s="240"/>
      <c r="F168" s="240"/>
      <c r="G168" s="73"/>
      <c r="H168" s="75"/>
    </row>
    <row r="169" spans="1:8" x14ac:dyDescent="0.3">
      <c r="A169" s="71"/>
      <c r="B169" s="101" t="s">
        <v>156</v>
      </c>
      <c r="C169" s="240"/>
      <c r="D169" s="240"/>
      <c r="E169" s="240"/>
      <c r="F169" s="240"/>
      <c r="G169" s="73"/>
      <c r="H169" s="75"/>
    </row>
    <row r="170" spans="1:8" ht="42.75" customHeight="1" x14ac:dyDescent="0.3">
      <c r="A170" s="71"/>
      <c r="B170" s="663" t="s">
        <v>260</v>
      </c>
      <c r="C170" s="663"/>
      <c r="D170" s="663"/>
      <c r="E170" s="663"/>
      <c r="F170" s="663"/>
      <c r="G170" s="73"/>
      <c r="H170" s="75"/>
    </row>
    <row r="171" spans="1:8" x14ac:dyDescent="0.3">
      <c r="A171" s="71"/>
      <c r="B171" s="101"/>
      <c r="C171" s="240"/>
      <c r="D171" s="240"/>
      <c r="E171" s="240"/>
      <c r="F171" s="240"/>
      <c r="G171" s="73"/>
      <c r="H171" s="75"/>
    </row>
    <row r="172" spans="1:8" ht="15.75" customHeight="1" x14ac:dyDescent="0.3">
      <c r="A172" s="71"/>
      <c r="B172" s="660" t="s">
        <v>71</v>
      </c>
      <c r="C172" s="647" t="s">
        <v>72</v>
      </c>
      <c r="D172" s="647" t="s">
        <v>159</v>
      </c>
      <c r="E172" s="242" t="s">
        <v>60</v>
      </c>
      <c r="F172" s="109" t="s">
        <v>61</v>
      </c>
      <c r="G172" s="73"/>
      <c r="H172" s="75"/>
    </row>
    <row r="173" spans="1:8" x14ac:dyDescent="0.3">
      <c r="A173" s="71"/>
      <c r="B173" s="660"/>
      <c r="C173" s="647"/>
      <c r="D173" s="647"/>
      <c r="E173" s="121" t="s">
        <v>238</v>
      </c>
      <c r="F173" s="122" t="s">
        <v>238</v>
      </c>
      <c r="G173" s="73"/>
      <c r="H173" s="75"/>
    </row>
    <row r="174" spans="1:8" x14ac:dyDescent="0.3">
      <c r="A174" s="71"/>
      <c r="B174" s="660"/>
      <c r="C174" s="647"/>
      <c r="D174" s="647"/>
      <c r="E174" s="243" t="s">
        <v>74</v>
      </c>
      <c r="F174" s="244" t="s">
        <v>74</v>
      </c>
      <c r="G174" s="73"/>
      <c r="H174" s="75"/>
    </row>
    <row r="175" spans="1:8" x14ac:dyDescent="0.3">
      <c r="A175" s="71"/>
      <c r="B175" s="245">
        <v>1</v>
      </c>
      <c r="C175" s="246">
        <v>2</v>
      </c>
      <c r="D175" s="246" t="s">
        <v>75</v>
      </c>
      <c r="E175" s="246">
        <v>3</v>
      </c>
      <c r="F175" s="247">
        <v>4</v>
      </c>
      <c r="G175" s="73"/>
      <c r="H175" s="75"/>
    </row>
    <row r="176" spans="1:8" ht="15.75" customHeight="1" x14ac:dyDescent="0.3">
      <c r="A176" s="71"/>
      <c r="B176" s="661" t="s">
        <v>261</v>
      </c>
      <c r="C176" s="661"/>
      <c r="D176" s="661"/>
      <c r="E176" s="661"/>
      <c r="F176" s="661"/>
      <c r="G176" s="73"/>
      <c r="H176" s="75"/>
    </row>
    <row r="177" spans="1:8" ht="28.5" x14ac:dyDescent="0.3">
      <c r="A177" s="71"/>
      <c r="B177" s="249" t="s">
        <v>123</v>
      </c>
      <c r="C177" s="278" t="s">
        <v>262</v>
      </c>
      <c r="D177" s="251" t="s">
        <v>78</v>
      </c>
      <c r="E177" s="149"/>
      <c r="F177" s="150"/>
      <c r="G177" s="104" t="s">
        <v>47</v>
      </c>
      <c r="H177" s="75"/>
    </row>
    <row r="178" spans="1:8" x14ac:dyDescent="0.3">
      <c r="A178" s="71"/>
      <c r="B178" s="252" t="s">
        <v>125</v>
      </c>
      <c r="C178" s="279" t="s">
        <v>244</v>
      </c>
      <c r="D178" s="280" t="s">
        <v>135</v>
      </c>
      <c r="E178" s="281">
        <v>9.1999999999999998E-3</v>
      </c>
      <c r="F178" s="282">
        <v>9.1999999999999998E-3</v>
      </c>
      <c r="G178" s="104" t="s">
        <v>47</v>
      </c>
      <c r="H178" s="75"/>
    </row>
    <row r="179" spans="1:8" x14ac:dyDescent="0.3">
      <c r="A179" s="71"/>
      <c r="B179" s="252" t="s">
        <v>263</v>
      </c>
      <c r="C179" s="279" t="s">
        <v>245</v>
      </c>
      <c r="D179" s="280" t="s">
        <v>78</v>
      </c>
      <c r="E179" s="283" t="str">
        <f>IF(ISBLANK(E177),"  ",E177*E178)</f>
        <v xml:space="preserve">  </v>
      </c>
      <c r="F179" s="204" t="str">
        <f>IF(ISBLANK(F177),"  ",F177*F178)</f>
        <v xml:space="preserve">  </v>
      </c>
      <c r="G179" s="104" t="s">
        <v>47</v>
      </c>
      <c r="H179" s="75"/>
    </row>
    <row r="180" spans="1:8" ht="42.75" x14ac:dyDescent="0.3">
      <c r="A180" s="71"/>
      <c r="B180" s="252" t="s">
        <v>127</v>
      </c>
      <c r="C180" s="279" t="s">
        <v>264</v>
      </c>
      <c r="D180" s="280" t="s">
        <v>78</v>
      </c>
      <c r="E180" s="151"/>
      <c r="F180" s="152"/>
      <c r="G180" s="104" t="s">
        <v>47</v>
      </c>
      <c r="H180" s="284"/>
    </row>
    <row r="181" spans="1:8" ht="28.5" x14ac:dyDescent="0.3">
      <c r="A181" s="71"/>
      <c r="B181" s="262" t="s">
        <v>162</v>
      </c>
      <c r="C181" s="285" t="s">
        <v>265</v>
      </c>
      <c r="D181" s="286" t="s">
        <v>78</v>
      </c>
      <c r="E181" s="287">
        <f>+SUMIF(E179,"&gt;=0",E179)+SUMIF(E180,"&gt;=0",E180)</f>
        <v>0</v>
      </c>
      <c r="F181" s="288">
        <f>+SUMIF(F179,"&gt;=0",F179)+SUMIF(F180,"&gt;=0",F180)</f>
        <v>0</v>
      </c>
      <c r="G181" s="104" t="s">
        <v>47</v>
      </c>
      <c r="H181" s="75"/>
    </row>
    <row r="182" spans="1:8" ht="16.5" customHeight="1" x14ac:dyDescent="0.3">
      <c r="A182" s="71"/>
      <c r="B182" s="662" t="s">
        <v>266</v>
      </c>
      <c r="C182" s="662"/>
      <c r="D182" s="662"/>
      <c r="E182" s="662"/>
      <c r="F182" s="662"/>
      <c r="G182" s="289"/>
      <c r="H182" s="75"/>
    </row>
    <row r="183" spans="1:8" ht="30" x14ac:dyDescent="0.3">
      <c r="A183" s="71"/>
      <c r="B183" s="249" t="s">
        <v>165</v>
      </c>
      <c r="C183" s="250" t="s">
        <v>267</v>
      </c>
      <c r="D183" s="251" t="s">
        <v>268</v>
      </c>
      <c r="E183" s="290"/>
      <c r="F183" s="291"/>
      <c r="G183" s="104" t="s">
        <v>47</v>
      </c>
      <c r="H183" s="75"/>
    </row>
    <row r="184" spans="1:8" x14ac:dyDescent="0.3">
      <c r="A184" s="71"/>
      <c r="B184" s="252" t="s">
        <v>167</v>
      </c>
      <c r="C184" s="195" t="s">
        <v>255</v>
      </c>
      <c r="D184" s="280" t="s">
        <v>135</v>
      </c>
      <c r="E184" s="292">
        <v>1.07</v>
      </c>
      <c r="F184" s="293">
        <v>1.07</v>
      </c>
      <c r="G184" s="104" t="s">
        <v>47</v>
      </c>
      <c r="H184" s="75"/>
    </row>
    <row r="185" spans="1:8" ht="28.5" x14ac:dyDescent="0.3">
      <c r="A185" s="71"/>
      <c r="B185" s="262" t="s">
        <v>171</v>
      </c>
      <c r="C185" s="263" t="s">
        <v>269</v>
      </c>
      <c r="D185" s="286" t="s">
        <v>78</v>
      </c>
      <c r="E185" s="294" t="str">
        <f>+IF(E183&gt;0,E183*E184*E102,"x")</f>
        <v>x</v>
      </c>
      <c r="F185" s="288" t="str">
        <f>+IF(F183&gt;0,F183*F184*F102,"x")</f>
        <v>x</v>
      </c>
      <c r="G185" s="104" t="s">
        <v>47</v>
      </c>
      <c r="H185" s="75"/>
    </row>
    <row r="186" spans="1:8" ht="18" customHeight="1" x14ac:dyDescent="0.3">
      <c r="A186" s="71"/>
      <c r="B186" s="662" t="s">
        <v>270</v>
      </c>
      <c r="C186" s="662"/>
      <c r="D186" s="662"/>
      <c r="E186" s="662"/>
      <c r="F186" s="662"/>
      <c r="G186" s="289"/>
      <c r="H186" s="75"/>
    </row>
    <row r="187" spans="1:8" ht="18" customHeight="1" x14ac:dyDescent="0.3">
      <c r="A187" s="71"/>
      <c r="B187" s="249" t="s">
        <v>173</v>
      </c>
      <c r="C187" s="250" t="s">
        <v>259</v>
      </c>
      <c r="D187" s="295" t="s">
        <v>78</v>
      </c>
      <c r="E187" s="296">
        <f>IF(AND(E181&lt;&gt;0,E185&gt;0),MIN(E181,E185),E181)</f>
        <v>0</v>
      </c>
      <c r="F187" s="132">
        <f>IF(AND(F181&lt;&gt;0,F185&gt;0),MIN(F181,F185),F181)</f>
        <v>0</v>
      </c>
      <c r="G187" s="104" t="s">
        <v>47</v>
      </c>
      <c r="H187" s="75"/>
    </row>
    <row r="188" spans="1:8" x14ac:dyDescent="0.3">
      <c r="A188" s="71"/>
      <c r="B188" s="262" t="s">
        <v>175</v>
      </c>
      <c r="C188" s="263" t="s">
        <v>174</v>
      </c>
      <c r="D188" s="286" t="s">
        <v>78</v>
      </c>
      <c r="E188" s="265">
        <f>+E117</f>
        <v>0</v>
      </c>
      <c r="F188" s="146">
        <f>+F117</f>
        <v>0</v>
      </c>
      <c r="G188" s="104" t="s">
        <v>47</v>
      </c>
      <c r="H188" s="75"/>
    </row>
    <row r="189" spans="1:8" x14ac:dyDescent="0.3">
      <c r="A189" s="71"/>
      <c r="B189" s="297"/>
      <c r="C189" s="89"/>
      <c r="D189" s="89"/>
      <c r="E189" s="89"/>
      <c r="F189" s="89"/>
      <c r="G189" s="289"/>
      <c r="H189" s="75"/>
    </row>
    <row r="190" spans="1:8" s="26" customFormat="1" ht="15" customHeight="1" x14ac:dyDescent="0.3">
      <c r="A190" s="72"/>
      <c r="B190" s="664" t="s">
        <v>271</v>
      </c>
      <c r="C190" s="664"/>
      <c r="D190" s="665" t="s">
        <v>272</v>
      </c>
      <c r="E190" s="665"/>
      <c r="F190" s="665"/>
      <c r="G190" s="232"/>
      <c r="H190" s="298"/>
    </row>
    <row r="191" spans="1:8" ht="15" customHeight="1" x14ac:dyDescent="0.3">
      <c r="A191" s="72"/>
      <c r="B191" s="664" t="s">
        <v>273</v>
      </c>
      <c r="C191" s="664"/>
      <c r="D191" s="666">
        <v>602511452</v>
      </c>
      <c r="E191" s="666"/>
      <c r="F191" s="666"/>
      <c r="G191" s="299"/>
      <c r="H191" s="298"/>
    </row>
    <row r="192" spans="1:8" ht="15" customHeight="1" x14ac:dyDescent="0.3">
      <c r="A192" s="72"/>
      <c r="B192" s="664" t="s">
        <v>274</v>
      </c>
      <c r="C192" s="664"/>
      <c r="D192" s="667" t="s">
        <v>275</v>
      </c>
      <c r="E192" s="667"/>
      <c r="F192" s="667"/>
      <c r="G192" s="299"/>
      <c r="H192" s="298"/>
    </row>
    <row r="193" spans="1:8" ht="15" customHeight="1" x14ac:dyDescent="0.3">
      <c r="A193" s="72"/>
      <c r="B193" s="664" t="s">
        <v>276</v>
      </c>
      <c r="C193" s="664"/>
      <c r="D193" s="668">
        <v>44922</v>
      </c>
      <c r="E193" s="668"/>
      <c r="F193" s="668"/>
      <c r="G193" s="299"/>
      <c r="H193" s="298"/>
    </row>
    <row r="194" spans="1:8" ht="15" customHeight="1" x14ac:dyDescent="0.3">
      <c r="A194" s="71"/>
      <c r="B194" s="72"/>
      <c r="C194" s="71"/>
      <c r="D194" s="71"/>
      <c r="E194" s="71"/>
      <c r="F194" s="71"/>
      <c r="G194" s="73"/>
      <c r="H194" s="75"/>
    </row>
  </sheetData>
  <sheetProtection sheet="1" objects="1" scenarios="1"/>
  <mergeCells count="66">
    <mergeCell ref="B191:C191"/>
    <mergeCell ref="D191:F191"/>
    <mergeCell ref="B192:C192"/>
    <mergeCell ref="D192:F192"/>
    <mergeCell ref="B193:C193"/>
    <mergeCell ref="D193:F193"/>
    <mergeCell ref="B176:F176"/>
    <mergeCell ref="B182:F182"/>
    <mergeCell ref="B186:F186"/>
    <mergeCell ref="B190:C190"/>
    <mergeCell ref="D190:F190"/>
    <mergeCell ref="B148:F148"/>
    <mergeCell ref="B160:F160"/>
    <mergeCell ref="B164:F164"/>
    <mergeCell ref="B170:F170"/>
    <mergeCell ref="B172:B174"/>
    <mergeCell ref="C172:C174"/>
    <mergeCell ref="D172:D174"/>
    <mergeCell ref="C138:D138"/>
    <mergeCell ref="B142:F142"/>
    <mergeCell ref="B144:B146"/>
    <mergeCell ref="C144:C146"/>
    <mergeCell ref="D144:D146"/>
    <mergeCell ref="B127:F127"/>
    <mergeCell ref="B128:B129"/>
    <mergeCell ref="C128:C129"/>
    <mergeCell ref="D128:D129"/>
    <mergeCell ref="G128:G130"/>
    <mergeCell ref="B108:F108"/>
    <mergeCell ref="B109:B110"/>
    <mergeCell ref="C109:C110"/>
    <mergeCell ref="D109:D110"/>
    <mergeCell ref="B125:F125"/>
    <mergeCell ref="B88:F88"/>
    <mergeCell ref="B89:B90"/>
    <mergeCell ref="C89:C90"/>
    <mergeCell ref="D89:D90"/>
    <mergeCell ref="G89:G91"/>
    <mergeCell ref="C34:D34"/>
    <mergeCell ref="C35:D35"/>
    <mergeCell ref="C36:D36"/>
    <mergeCell ref="B38:F38"/>
    <mergeCell ref="B39:B41"/>
    <mergeCell ref="C39:C41"/>
    <mergeCell ref="D39:D41"/>
    <mergeCell ref="B27:B28"/>
    <mergeCell ref="D27:F27"/>
    <mergeCell ref="D28:F28"/>
    <mergeCell ref="D29:F29"/>
    <mergeCell ref="D30:F30"/>
    <mergeCell ref="B23:B24"/>
    <mergeCell ref="D23:F23"/>
    <mergeCell ref="D24:F24"/>
    <mergeCell ref="B25:B26"/>
    <mergeCell ref="D25:F25"/>
    <mergeCell ref="D26:F26"/>
    <mergeCell ref="B10:F10"/>
    <mergeCell ref="B11:F11"/>
    <mergeCell ref="B12:F12"/>
    <mergeCell ref="B18:F18"/>
    <mergeCell ref="D19:E19"/>
    <mergeCell ref="B5:F5"/>
    <mergeCell ref="B6:F6"/>
    <mergeCell ref="B7:F7"/>
    <mergeCell ref="B8:F8"/>
    <mergeCell ref="B9:F9"/>
  </mergeCells>
  <conditionalFormatting sqref="G21">
    <cfRule type="containsText" dxfId="138" priority="2" operator="containsText" text="Vyplňte, prosím, nejprve záložku Identifikace"/>
  </conditionalFormatting>
  <conditionalFormatting sqref="E163">
    <cfRule type="expression" dxfId="137" priority="3">
      <formula>+ISBLANK($E$161)</formula>
    </cfRule>
  </conditionalFormatting>
  <conditionalFormatting sqref="F163">
    <cfRule type="expression" dxfId="136" priority="4">
      <formula>+ISBLANK($F$161)</formula>
    </cfRule>
  </conditionalFormatting>
  <conditionalFormatting sqref="E185">
    <cfRule type="expression" dxfId="135" priority="5">
      <formula>+ISBLANK($E$183)</formula>
    </cfRule>
  </conditionalFormatting>
  <conditionalFormatting sqref="F185">
    <cfRule type="expression" dxfId="134" priority="6">
      <formula>+ISBLANK($F$183)</formula>
    </cfRule>
  </conditionalFormatting>
  <conditionalFormatting sqref="E188">
    <cfRule type="expression" dxfId="133" priority="7">
      <formula>+AND(ISBLANK($E$112),ISBLANK($E$113),ISBLANK($E$114),ISBLANK($E$115),ISBLANK($E$116))</formula>
    </cfRule>
  </conditionalFormatting>
  <conditionalFormatting sqref="E43">
    <cfRule type="expression" dxfId="132" priority="8">
      <formula>+AND(ISBLANK($E$44:$E$47))</formula>
    </cfRule>
  </conditionalFormatting>
  <conditionalFormatting sqref="E48">
    <cfRule type="expression" dxfId="131" priority="9">
      <formula>+AND(ISBLANK($E$49:$E$50))</formula>
    </cfRule>
  </conditionalFormatting>
  <conditionalFormatting sqref="E51">
    <cfRule type="expression" dxfId="130" priority="10">
      <formula>+AND(ISBLANK($E$52:$E$53))</formula>
    </cfRule>
  </conditionalFormatting>
  <conditionalFormatting sqref="E54">
    <cfRule type="expression" dxfId="129" priority="11">
      <formula>+AND(ISBLANK($E$55:$E$57))</formula>
    </cfRule>
  </conditionalFormatting>
  <conditionalFormatting sqref="E59">
    <cfRule type="expression" dxfId="128" priority="12">
      <formula>+AND(ISBLANK($E$60:$E$62))</formula>
    </cfRule>
  </conditionalFormatting>
  <conditionalFormatting sqref="F43">
    <cfRule type="expression" dxfId="127" priority="13">
      <formula>+AND(ISBLANK($F$44:$F$47))</formula>
    </cfRule>
  </conditionalFormatting>
  <conditionalFormatting sqref="F48">
    <cfRule type="expression" dxfId="126" priority="14">
      <formula>+AND(ISBLANK($F$49:$F$50))</formula>
    </cfRule>
  </conditionalFormatting>
  <conditionalFormatting sqref="F51">
    <cfRule type="expression" dxfId="125" priority="15">
      <formula>+AND(ISBLANK($F$52:$F$53))</formula>
    </cfRule>
  </conditionalFormatting>
  <conditionalFormatting sqref="F54">
    <cfRule type="expression" dxfId="124" priority="16">
      <formula>+AND(ISBLANK($F$55:$F$57))</formula>
    </cfRule>
  </conditionalFormatting>
  <conditionalFormatting sqref="F59">
    <cfRule type="expression" dxfId="123" priority="17">
      <formula>+AND(ISBLANK($F$60:$F$62))</formula>
    </cfRule>
  </conditionalFormatting>
  <conditionalFormatting sqref="E93">
    <cfRule type="expression" dxfId="122" priority="18">
      <formula>+AND(ISBLANK($E$94:$E$95))</formula>
    </cfRule>
  </conditionalFormatting>
  <conditionalFormatting sqref="F93">
    <cfRule type="expression" dxfId="121" priority="19">
      <formula>+AND(ISBLANK($F$94:$F$95))</formula>
    </cfRule>
  </conditionalFormatting>
  <conditionalFormatting sqref="F117">
    <cfRule type="expression" dxfId="120" priority="20">
      <formula>+AND(ISBLANK($F$112:$F$116))</formula>
    </cfRule>
  </conditionalFormatting>
  <conditionalFormatting sqref="E117">
    <cfRule type="expression" dxfId="119" priority="21">
      <formula>+AND(ISBLANK($E$112:$E$116))</formula>
    </cfRule>
  </conditionalFormatting>
  <conditionalFormatting sqref="E68">
    <cfRule type="expression" dxfId="118" priority="22">
      <formula>+AND(ISBLANK($E$44:$E$47),ISBLANK($E$49:$E$50),ISBLANK($E$52:$E$53),ISBLANK($E$55:$E$57),ISBLANK($E$60:$E$66))</formula>
    </cfRule>
  </conditionalFormatting>
  <conditionalFormatting sqref="F68">
    <cfRule type="expression" dxfId="117" priority="23">
      <formula>+AND(ISBLANK($F$44:$F$47),ISBLANK($F$49:$F$50),ISBLANK($F$52:$F$53),ISBLANK($F$55:$F$57),ISBLANK($F$60:$F$66))</formula>
    </cfRule>
  </conditionalFormatting>
  <conditionalFormatting sqref="E96">
    <cfRule type="expression" dxfId="116" priority="24">
      <formula>+AND(ISBLANK($E$44:$E$47),ISBLANK($E$49:$E$50),ISBLANK($E$52:$E$53),ISBLANK($E$55:$E$57),ISBLANK($E$60:$E$66),ISBLANK($E$94:$E$95))</formula>
    </cfRule>
  </conditionalFormatting>
  <conditionalFormatting sqref="E99">
    <cfRule type="expression" dxfId="115" priority="25">
      <formula>+AND(ISBLANK($E$55:$E$56),ISBLANK($E$35))</formula>
    </cfRule>
  </conditionalFormatting>
  <conditionalFormatting sqref="E100">
    <cfRule type="expression" dxfId="114" priority="26">
      <formula>+AND(ISBLANK($E$97),$E$99&gt;=0)</formula>
    </cfRule>
  </conditionalFormatting>
  <conditionalFormatting sqref="F99">
    <cfRule type="expression" dxfId="113" priority="27">
      <formula>+AND(ISBLANK($F$55:$F$56),ISBLANK($F$35))</formula>
    </cfRule>
  </conditionalFormatting>
  <conditionalFormatting sqref="F96">
    <cfRule type="expression" dxfId="112" priority="28">
      <formula>+AND(ISBLANK($F$44:$F$47),ISBLANK($F$49:$F$50),ISBLANK($F$52:$F$53),ISBLANK($F$55:$F$57),ISBLANK($F$60:$F$66),ISBLANK($F$94:$F$95))</formula>
    </cfRule>
  </conditionalFormatting>
  <conditionalFormatting sqref="F100">
    <cfRule type="expression" dxfId="111" priority="29">
      <formula>+AND(ISBLANK($F$97),$F$99&gt;=0)</formula>
    </cfRule>
  </conditionalFormatting>
  <conditionalFormatting sqref="E101:F102">
    <cfRule type="cellIs" dxfId="110" priority="30" operator="equal">
      <formula>0</formula>
    </cfRule>
  </conditionalFormatting>
  <conditionalFormatting sqref="E119">
    <cfRule type="expression" dxfId="109" priority="31">
      <formula>+AND(ISBLANK($E$112:$E$116))</formula>
    </cfRule>
  </conditionalFormatting>
  <conditionalFormatting sqref="F119">
    <cfRule type="expression" dxfId="108" priority="32">
      <formula>+AND(ISBLANK($F$112:$F$116))</formula>
    </cfRule>
  </conditionalFormatting>
  <conditionalFormatting sqref="E159">
    <cfRule type="expression" dxfId="107" priority="33">
      <formula>+AND(ISBLANK($E$149),ISBLANK($E$152),ISBLANK($E$155:$E$156))</formula>
    </cfRule>
  </conditionalFormatting>
  <conditionalFormatting sqref="F159">
    <cfRule type="expression" dxfId="106" priority="34">
      <formula>+AND(ISBLANK($F$149),ISBLANK($F$152),ISBLANK($F$155:$F$156))</formula>
    </cfRule>
  </conditionalFormatting>
  <conditionalFormatting sqref="E181">
    <cfRule type="expression" dxfId="105" priority="35">
      <formula>+AND(ISBLANK($E$177),ISBLANK($E$180))</formula>
    </cfRule>
  </conditionalFormatting>
  <conditionalFormatting sqref="F181">
    <cfRule type="expression" dxfId="104" priority="36">
      <formula>+AND(ISBLANK($F$177),ISBLANK($F$180))</formula>
    </cfRule>
  </conditionalFormatting>
  <conditionalFormatting sqref="F188">
    <cfRule type="expression" dxfId="103" priority="37">
      <formula>+AND(ISBLANK($F$112),ISBLANK($F$113),ISBLANK($F$114),ISBLANK($F$115),ISBLANK($F$116))</formula>
    </cfRule>
  </conditionalFormatting>
  <conditionalFormatting sqref="E187">
    <cfRule type="expression" dxfId="102" priority="38">
      <formula>+AND(ISBLANK($E$177),ISBLANK($E$180),ISBLANK($E$183))</formula>
    </cfRule>
  </conditionalFormatting>
  <conditionalFormatting sqref="F187">
    <cfRule type="expression" dxfId="101" priority="39">
      <formula>+AND(ISBLANK($F$177),ISBLANK($F$180),ISBLANK($F$183))</formula>
    </cfRule>
  </conditionalFormatting>
  <conditionalFormatting sqref="E165">
    <cfRule type="expression" dxfId="100" priority="40">
      <formula>+AND(ISBLANK($E$149),ISBLANK($E$152),ISBLANK($E$155:$E$156),ISBLANK($E$161))</formula>
    </cfRule>
  </conditionalFormatting>
  <conditionalFormatting sqref="F165">
    <cfRule type="expression" dxfId="99" priority="41">
      <formula>+AND(ISBLANK($F$149),ISBLANK($F$152),ISBLANK($F$155:$F$156),ISBLANK($F$161))</formula>
    </cfRule>
  </conditionalFormatting>
  <conditionalFormatting sqref="E166">
    <cfRule type="expression" dxfId="98" priority="42">
      <formula>+ISBLANK($E$97)</formula>
    </cfRule>
  </conditionalFormatting>
  <conditionalFormatting sqref="F166">
    <cfRule type="expression" dxfId="97" priority="43">
      <formula>+ISBLANK($F$97)</formula>
    </cfRule>
  </conditionalFormatting>
  <conditionalFormatting sqref="B125:F125">
    <cfRule type="notContainsText" dxfId="96" priority="44" operator="notContains" text="Vyplňte, prosím, v listu Identifikace, zda uplatňujete dvousložkovou formu ceny."/>
  </conditionalFormatting>
  <conditionalFormatting sqref="E58">
    <cfRule type="expression" dxfId="95" priority="45">
      <formula>+ISBLANK($E$112)</formula>
    </cfRule>
  </conditionalFormatting>
  <conditionalFormatting sqref="F58">
    <cfRule type="expression" dxfId="94" priority="46">
      <formula>+ISBLANK($F$112)</formula>
    </cfRule>
  </conditionalFormatting>
  <dataValidations count="6">
    <dataValidation allowBlank="1" showInputMessage="1" showErrorMessage="1" errorTitle="Hodnota z  Tab. č. 3" error="Tato hodnota se načítá z řádku č. 4.4 &quot;Pachtovné/nájemné infrastrukturního majektu&quot; v Tabulce č. 3. " promptTitle="Hodnota z ř. 4.4 v Tab. č. 3" prompt="Hodnota v tomto řádku se načte z řádku č. 4. 4 v Tabulce č. 3 níže." sqref="E58:F58" xr:uid="{00000000-0002-0000-0100-000000000000}">
      <formula1>0</formula1>
      <formula2>0</formula2>
    </dataValidation>
    <dataValidation type="decimal" operator="lessThanOrEqual" allowBlank="1" showInputMessage="1" showErrorMessage="1" errorTitle="Chybná hodnota" error="V tomto řádku může hodnota menší nebo rovna nule._x000a_Prosím opravte. _x000a_" sqref="E64:F64 E94" xr:uid="{00000000-0002-0000-0100-000001000000}">
      <formula1>0</formula1>
      <formula2>0</formula2>
    </dataValidation>
    <dataValidation type="decimal" operator="lessThanOrEqual" allowBlank="1" showInputMessage="1" showErrorMessage="1" errorTitle="Chybná hodnota" error="V tomto řádku může hodnota menší nebo rovna nule._x000a_Prosím opravte." sqref="F94" xr:uid="{00000000-0002-0000-0100-000002000000}">
      <formula1>0</formula1>
      <formula2>0</formula2>
    </dataValidation>
    <dataValidation type="list" allowBlank="1" showInputMessage="1" showErrorMessage="1" sqref="D29:F29" xr:uid="{00000000-0002-0000-0100-000003000000}">
      <formula1>"Prosím vyberte.,Formulář A,Formulář B,Formulář C,Formulář D,Formulář E,Formulář F,Formulář G"</formula1>
      <formula2>0</formula2>
    </dataValidation>
    <dataValidation allowBlank="1" showInputMessage="1" showErrorMessage="1" promptTitle="Hodnota musí být minimálně 0" prompt="Hodnota na tomto řádku musí být minimálně 0._x000a_Je vypočtena vzorcem: _x000a_ř. VII.1 - ř. 4.1 - ř. 4.2._x000a_" sqref="F99" xr:uid="{00000000-0002-0000-0100-000004000000}">
      <formula1>0</formula1>
      <formula2>0</formula2>
    </dataValidation>
    <dataValidation allowBlank="1" showInputMessage="1" showErrorMessage="1" promptTitle="Hodnota musí být minimálně 0" prompt="Hodnota na tomto řádku musí být minimálně 0._x000a_Je vypočtena vzorcem: _x000a_ř. VII.1 - ř. 4.1 - ř. 4.2 _x000a__x000a_a zároveň platí: ř.16 ≤ ř.14. _x000a_" sqref="E99" xr:uid="{00000000-0002-0000-0100-000005000000}">
      <formula1>0</formula1>
      <formula2>0</formula2>
    </dataValidation>
  </dataValidations>
  <hyperlinks>
    <hyperlink ref="G23" location="Vysvětlivky!B8:E8" display="více zde" xr:uid="{00000000-0004-0000-0100-000000000000}"/>
    <hyperlink ref="G24" location="Vysvětlivky!B8:E8" display="více zde" xr:uid="{00000000-0004-0000-0100-000001000000}"/>
    <hyperlink ref="G25" location="Vysvětlivky!B9:E9" display="více zde" xr:uid="{00000000-0004-0000-0100-000002000000}"/>
    <hyperlink ref="G26" location="Vysvětlivky!B9:E9" display="více zde" xr:uid="{00000000-0004-0000-0100-000003000000}"/>
    <hyperlink ref="G27" location="Vysvětlivky!B10:E10" display="více zde" xr:uid="{00000000-0004-0000-0100-000004000000}"/>
    <hyperlink ref="G28" location="Vysvětlivky!B10:E10" display="více zde" xr:uid="{00000000-0004-0000-0100-000005000000}"/>
    <hyperlink ref="G29" location="Vysvětlivky!B11:E11" display="více zde" xr:uid="{00000000-0004-0000-0100-000006000000}"/>
    <hyperlink ref="G30" location="Vysvětlivky!B12:E12" display="více zde" xr:uid="{00000000-0004-0000-0100-000007000000}"/>
    <hyperlink ref="G33" location="Vysvětlivky!B13:E13" display="více zde" xr:uid="{00000000-0004-0000-0100-000008000000}"/>
    <hyperlink ref="G34" location="Vysvětlivky!B14:E14" display="více zde" xr:uid="{00000000-0004-0000-0100-000009000000}"/>
    <hyperlink ref="G35" location="Vysvětlivky!B15:E15" display="více zde" xr:uid="{00000000-0004-0000-0100-00000A000000}"/>
    <hyperlink ref="G36" location="Vysvětlivky!B17:E17" display="více zde" xr:uid="{00000000-0004-0000-0100-00000B000000}"/>
    <hyperlink ref="G43" location="Vysvětlivky!B21:E21" display="více zde" xr:uid="{00000000-0004-0000-0100-00000C000000}"/>
    <hyperlink ref="G44" location="Vysvětlivky!B22:E22" display="více zde" xr:uid="{00000000-0004-0000-0100-00000D000000}"/>
    <hyperlink ref="G45" location="Vysvětlivky!B23:E23" display="více zde" xr:uid="{00000000-0004-0000-0100-00000E000000}"/>
    <hyperlink ref="G46" location="Vysvětlivky!B24:E24" display="více zde" xr:uid="{00000000-0004-0000-0100-00000F000000}"/>
    <hyperlink ref="G47" location="Vysvětlivky!B25:E25" display="více zde" xr:uid="{00000000-0004-0000-0100-000010000000}"/>
    <hyperlink ref="G48" location="Vysvětlivky!B26:E26" display="více zde" xr:uid="{00000000-0004-0000-0100-000011000000}"/>
    <hyperlink ref="G49" location="Vysvětlivky!B27:E27" display="více zde" xr:uid="{00000000-0004-0000-0100-000012000000}"/>
    <hyperlink ref="G50" location="Vysvětlivky!B28:E28" display="více zde" xr:uid="{00000000-0004-0000-0100-000013000000}"/>
    <hyperlink ref="G51" location="Vysvětlivky!B29:E29" display="více zde" xr:uid="{00000000-0004-0000-0100-000014000000}"/>
    <hyperlink ref="G52" location="Vysvětlivky!B30:E30" display="více zde" xr:uid="{00000000-0004-0000-0100-000015000000}"/>
    <hyperlink ref="G53" location="Vysvětlivky!B31:E31" display="více zde" xr:uid="{00000000-0004-0000-0100-000016000000}"/>
    <hyperlink ref="G54" location="Vysvětlivky!B32:E32" display="více zde" xr:uid="{00000000-0004-0000-0100-000017000000}"/>
    <hyperlink ref="G55" location="Vysvětlivky!B33:E33" display="více zde" xr:uid="{00000000-0004-0000-0100-000018000000}"/>
    <hyperlink ref="G56" location="Vysvětlivky!B34:E34" display="více zde" xr:uid="{00000000-0004-0000-0100-000019000000}"/>
    <hyperlink ref="G57" location="Vysvětlivky!B35:E35" display="více zde" xr:uid="{00000000-0004-0000-0100-00001A000000}"/>
    <hyperlink ref="G58" location="Vysvětlivky!B36:E36" display="více zde" xr:uid="{00000000-0004-0000-0100-00001B000000}"/>
    <hyperlink ref="G59" location="Vysvětlivky!B37:E37" display="více zde" xr:uid="{00000000-0004-0000-0100-00001C000000}"/>
    <hyperlink ref="G60" location="Vysvětlivky!B38:E38" display="více zde" xr:uid="{00000000-0004-0000-0100-00001D000000}"/>
    <hyperlink ref="G61" location="Vysvětlivky!B39:E39" display="více zde" xr:uid="{00000000-0004-0000-0100-00001E000000}"/>
    <hyperlink ref="G62" location="Vysvětlivky!B40:E40" display="více zde" xr:uid="{00000000-0004-0000-0100-00001F000000}"/>
    <hyperlink ref="G63" location="Vysvětlivky!B41:E41" display="více zde" xr:uid="{00000000-0004-0000-0100-000020000000}"/>
    <hyperlink ref="G64" location="Vysvětlivky!B42:E42" display="více zde" xr:uid="{00000000-0004-0000-0100-000021000000}"/>
    <hyperlink ref="G65" location="Vysvětlivky!B43:E43" display="více zde" xr:uid="{00000000-0004-0000-0100-000022000000}"/>
    <hyperlink ref="G66" location="Vysvětlivky!B44:E44" display="více zde" xr:uid="{00000000-0004-0000-0100-000023000000}"/>
    <hyperlink ref="G67" location="Vysvětlivky!B45:E45" display="více zde" xr:uid="{00000000-0004-0000-0100-000024000000}"/>
    <hyperlink ref="G68" location="Vysvětlivky!B46:E46" display="více zde" xr:uid="{00000000-0004-0000-0100-000025000000}"/>
    <hyperlink ref="G70" location="Vysvětlivky!B47:E47" display="více zde" xr:uid="{00000000-0004-0000-0100-000026000000}"/>
    <hyperlink ref="G71" location="Vysvětlivky!B48:E48" display="více zde" xr:uid="{00000000-0004-0000-0100-000027000000}"/>
    <hyperlink ref="G72" location="Vysvětlivky!B49:E49" display="více zde" xr:uid="{00000000-0004-0000-0100-000028000000}"/>
    <hyperlink ref="G73" location="Vysvětlivky!B50:E50" display="více zde" xr:uid="{00000000-0004-0000-0100-000029000000}"/>
    <hyperlink ref="G74" location="Vysvětlivky!B51:E51" display="více zde" xr:uid="{00000000-0004-0000-0100-00002A000000}"/>
    <hyperlink ref="G75" location="Vysvětlivky!B52:E52" display="více zde" xr:uid="{00000000-0004-0000-0100-00002B000000}"/>
    <hyperlink ref="G76" location="Vysvětlivky!B53:E53" display="více zde" xr:uid="{00000000-0004-0000-0100-00002C000000}"/>
    <hyperlink ref="G77" location="Vysvětlivky!B54:E54" display="více zde" xr:uid="{00000000-0004-0000-0100-00002D000000}"/>
    <hyperlink ref="G78" location="Vysvětlivky!B55:E55" display="více zde" xr:uid="{00000000-0004-0000-0100-00002E000000}"/>
    <hyperlink ref="G92" location="Vysvětlivky!B61:E61" display="více zde" xr:uid="{00000000-0004-0000-0100-00002F000000}"/>
    <hyperlink ref="G93" location="Vysvětlivky!B62:E62" display="více zde" xr:uid="{00000000-0004-0000-0100-000030000000}"/>
    <hyperlink ref="G94" location="Vysvětlivky!B63:E63" display="více zde" xr:uid="{00000000-0004-0000-0100-000031000000}"/>
    <hyperlink ref="G95" location="Vysvětlivky!B64:E64" display="více zde" xr:uid="{00000000-0004-0000-0100-000032000000}"/>
    <hyperlink ref="G96" location="Vysvětlivky!B65:E65" display="více zde" xr:uid="{00000000-0004-0000-0100-000033000000}"/>
    <hyperlink ref="G97" location="Vysvětlivky!B66:E66" display="více zde" xr:uid="{00000000-0004-0000-0100-000034000000}"/>
    <hyperlink ref="G98" location="Vysvětlivky!B67:E67" display="více zde" xr:uid="{00000000-0004-0000-0100-000035000000}"/>
    <hyperlink ref="G99" location="Vysvětlivky!B68:E68" display="více zde" xr:uid="{00000000-0004-0000-0100-000036000000}"/>
    <hyperlink ref="G100" location="Vysvětlivky!B69:E69" display="více zde" xr:uid="{00000000-0004-0000-0100-000037000000}"/>
    <hyperlink ref="G101" location="Vysvětlivky!B70:E70" display="více zde" xr:uid="{00000000-0004-0000-0100-000038000000}"/>
    <hyperlink ref="G102" location="Vysvětlivky!B71:E71" display="více zde" xr:uid="{00000000-0004-0000-0100-000039000000}"/>
    <hyperlink ref="G103" location="Vysvětlivky!B72:E72" display="více zde" xr:uid="{00000000-0004-0000-0100-00003A000000}"/>
    <hyperlink ref="G104" location="Vysvětlivky!B73:E73" display="více zde" xr:uid="{00000000-0004-0000-0100-00003B000000}"/>
    <hyperlink ref="G105" location="Vysvětlivky!B74:E74" display="více zde" xr:uid="{00000000-0004-0000-0100-00003C000000}"/>
    <hyperlink ref="G112" location="Vysvětlivky!B83:E83" display="více zde" xr:uid="{00000000-0004-0000-0100-00003D000000}"/>
    <hyperlink ref="G113" location="Vysvětlivky!B84:E84" display="více zde" xr:uid="{00000000-0004-0000-0100-00003E000000}"/>
    <hyperlink ref="G114" location="Vysvětlivky!B85:E85" display="více zde" xr:uid="{00000000-0004-0000-0100-00003F000000}"/>
    <hyperlink ref="G115" location="Vysvětlivky!B86:E86" display="více zde" xr:uid="{00000000-0004-0000-0100-000040000000}"/>
    <hyperlink ref="G116" location="Vysvětlivky!B87:E87" display="více zde" xr:uid="{00000000-0004-0000-0100-000041000000}"/>
    <hyperlink ref="G117" location="Vysvětlivky!B88:E88" display="více zde" xr:uid="{00000000-0004-0000-0100-000042000000}"/>
    <hyperlink ref="G118" location="Vysvětlivky!B89:E89" display="více zde" xr:uid="{00000000-0004-0000-0100-000043000000}"/>
    <hyperlink ref="G119" location="Vysvětlivky!B90:E90" display="více zde" xr:uid="{00000000-0004-0000-0100-000044000000}"/>
    <hyperlink ref="G120" location="Vysvětlivky!B91:E91" display="více zde" xr:uid="{00000000-0004-0000-0100-000045000000}"/>
    <hyperlink ref="G121" location="Vysvětlivky!B92:E92" display="více zde" xr:uid="{00000000-0004-0000-0100-000046000000}"/>
    <hyperlink ref="G131" location="Vysvětlivky!B97:E97" display="více zde" xr:uid="{00000000-0004-0000-0100-000047000000}"/>
    <hyperlink ref="G132" location="Vysvětlivky!B98:E98" display="více zde" xr:uid="{00000000-0004-0000-0100-000048000000}"/>
    <hyperlink ref="G133" location="Vysvětlivky!B99:E99" display="více zde" xr:uid="{00000000-0004-0000-0100-000049000000}"/>
    <hyperlink ref="G134" location="Vysvětlivky!B100:E100" display="více zde" xr:uid="{00000000-0004-0000-0100-00004A000000}"/>
    <hyperlink ref="G135" location="Vysvětlivky!B101:E101" display="více zde" xr:uid="{00000000-0004-0000-0100-00004B000000}"/>
    <hyperlink ref="G136" location="Vysvětlivky!B102:E102" display="více zde" xr:uid="{00000000-0004-0000-0100-00004C000000}"/>
    <hyperlink ref="G137" location="Vysvětlivky!B103:E103" display="více zde" xr:uid="{00000000-0004-0000-0100-00004D000000}"/>
    <hyperlink ref="G138" location="Vysvětlivky!B104:E104" display="více zde" xr:uid="{00000000-0004-0000-0100-00004E000000}"/>
    <hyperlink ref="G149" location="Vysvětlivky!B108:E108" display="více zde" xr:uid="{00000000-0004-0000-0100-00004F000000}"/>
    <hyperlink ref="G150" location="Vysvětlivky!B109:E109" display="více zde" xr:uid="{00000000-0004-0000-0100-000050000000}"/>
    <hyperlink ref="G151" location="Vysvětlivky!B110:E110" display="více zde" xr:uid="{00000000-0004-0000-0100-000051000000}"/>
    <hyperlink ref="G152" location="Vysvětlivky!B111:E111" display="více zde" xr:uid="{00000000-0004-0000-0100-000052000000}"/>
    <hyperlink ref="G153" location="Vysvětlivky!B112:E112" display="více zde" xr:uid="{00000000-0004-0000-0100-000053000000}"/>
    <hyperlink ref="G154" location="Vysvětlivky!B113:E113" display="více zde" xr:uid="{00000000-0004-0000-0100-000054000000}"/>
    <hyperlink ref="G155" location="Vysvětlivky!B114:E114" display="více zde" xr:uid="{00000000-0004-0000-0100-000055000000}"/>
    <hyperlink ref="G156" location="Vysvětlivky!B115:E115" display="více zde" xr:uid="{00000000-0004-0000-0100-000056000000}"/>
    <hyperlink ref="G157" location="Vysvětlivky!B116:E116" display="více zde" xr:uid="{00000000-0004-0000-0100-000057000000}"/>
    <hyperlink ref="G158" location="Vysvětlivky!B117:E117" display="více zde" xr:uid="{00000000-0004-0000-0100-000058000000}"/>
    <hyperlink ref="G159" location="Vysvětlivky!B118:E118" display="více zde" xr:uid="{00000000-0004-0000-0100-000059000000}"/>
    <hyperlink ref="G161" location="Vysvětlivky!B119:E119" display="více zde" xr:uid="{00000000-0004-0000-0100-00005A000000}"/>
    <hyperlink ref="G162" location="Vysvětlivky!B120:E120" display="více zde" xr:uid="{00000000-0004-0000-0100-00005B000000}"/>
    <hyperlink ref="G163" location="Vysvětlivky!B121:E121" display="více zde" xr:uid="{00000000-0004-0000-0100-00005C000000}"/>
    <hyperlink ref="G165" location="Vysvětlivky!B122:E122" display="více zde" xr:uid="{00000000-0004-0000-0100-00005D000000}"/>
    <hyperlink ref="G166" location="Vysvětlivky!B123:E123" display="více zde" xr:uid="{00000000-0004-0000-0100-00005E000000}"/>
    <hyperlink ref="G177" location="Vysvětlivky!B127:E127" display="více zde" xr:uid="{00000000-0004-0000-0100-00005F000000}"/>
    <hyperlink ref="G178" location="Vysvětlivky!B128:E128" display="více zde" xr:uid="{00000000-0004-0000-0100-000060000000}"/>
    <hyperlink ref="G179" location="Vysvětlivky!B129:E129" display="více zde" xr:uid="{00000000-0004-0000-0100-000061000000}"/>
    <hyperlink ref="G180" location="Vysvětlivky!B130:E130" display="více zde" xr:uid="{00000000-0004-0000-0100-000062000000}"/>
    <hyperlink ref="G181" location="Vysvětlivky!B131:E131" display="více zde" xr:uid="{00000000-0004-0000-0100-000063000000}"/>
    <hyperlink ref="G183" location="Vysvětlivky!B132:E132" display="více zde" xr:uid="{00000000-0004-0000-0100-000064000000}"/>
    <hyperlink ref="G184" location="Vysvětlivky!B133:E133" display="více zde" xr:uid="{00000000-0004-0000-0100-000065000000}"/>
    <hyperlink ref="G185" location="Vysvětlivky!B134:E134" display="více zde" xr:uid="{00000000-0004-0000-0100-000066000000}"/>
    <hyperlink ref="G187" location="Vysvětlivky!B135:E135" display="více zde" xr:uid="{00000000-0004-0000-0100-000067000000}"/>
    <hyperlink ref="G188" location="Vysvětlivky!B136:E136" display="více zde" xr:uid="{00000000-0004-0000-0100-000068000000}"/>
    <hyperlink ref="D192" r:id="rId1" xr:uid="{00000000-0004-0000-0100-000069000000}"/>
  </hyperlinks>
  <printOptions horizontalCentered="1"/>
  <pageMargins left="0.15763888888888899" right="0.196527777777778" top="0.39374999999999999" bottom="0.43333333333333302" header="0.51180555555555496" footer="0.51180555555555496"/>
  <pageSetup paperSize="9" firstPageNumber="0" orientation="portrait" horizontalDpi="300" verticalDpi="300" r:id="rId2"/>
  <rowBreaks count="3" manualBreakCount="3">
    <brk id="68" max="16383" man="1"/>
    <brk id="106" max="16383" man="1"/>
    <brk id="1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98"/>
  <sheetViews>
    <sheetView showGridLines="0" topLeftCell="A85" zoomScaleNormal="100" workbookViewId="0"/>
  </sheetViews>
  <sheetFormatPr defaultRowHeight="16.5" x14ac:dyDescent="0.3"/>
  <cols>
    <col min="1" max="1" width="5.42578125" style="69"/>
    <col min="2" max="2" width="6.140625" style="26"/>
    <col min="3" max="3" width="51.5703125" style="69"/>
    <col min="4" max="4" width="15.42578125" style="69"/>
    <col min="5" max="6" width="16.140625" style="69"/>
    <col min="7" max="7" width="10.42578125" style="70"/>
    <col min="8" max="8" width="5.42578125" style="300"/>
    <col min="9" max="1025" width="0" style="69" hidden="1"/>
  </cols>
  <sheetData>
    <row r="1" spans="1:19" ht="16.350000000000001" customHeight="1" x14ac:dyDescent="0.3">
      <c r="A1" s="71"/>
      <c r="B1" s="72"/>
      <c r="C1" s="71"/>
      <c r="D1" s="71"/>
      <c r="E1" s="71"/>
      <c r="F1" s="71"/>
      <c r="G1" s="73"/>
      <c r="H1" s="74"/>
    </row>
    <row r="2" spans="1:19" ht="16.350000000000001" customHeight="1" x14ac:dyDescent="0.3">
      <c r="A2" s="71"/>
      <c r="B2" s="72"/>
      <c r="C2" s="71"/>
      <c r="D2" s="71"/>
      <c r="E2" s="71"/>
      <c r="F2" s="71"/>
      <c r="G2" s="73"/>
      <c r="H2" s="74"/>
    </row>
    <row r="3" spans="1:19" ht="16.350000000000001" customHeight="1" x14ac:dyDescent="0.3">
      <c r="A3" s="71"/>
      <c r="B3" s="72"/>
      <c r="C3" s="71"/>
      <c r="D3" s="71"/>
      <c r="E3" s="71"/>
      <c r="F3" s="71"/>
      <c r="G3" s="73"/>
      <c r="H3" s="74"/>
    </row>
    <row r="4" spans="1:19" ht="17.25" customHeight="1" x14ac:dyDescent="0.3">
      <c r="A4" s="71"/>
      <c r="B4" s="76" t="s">
        <v>0</v>
      </c>
      <c r="C4" s="77"/>
      <c r="D4" s="77"/>
      <c r="E4" s="77"/>
      <c r="F4" s="78"/>
      <c r="G4" s="73"/>
      <c r="H4" s="74"/>
    </row>
    <row r="5" spans="1:19" ht="67.5" customHeight="1" x14ac:dyDescent="0.3">
      <c r="A5" s="71"/>
      <c r="B5" s="630" t="s">
        <v>277</v>
      </c>
      <c r="C5" s="630"/>
      <c r="D5" s="630"/>
      <c r="E5" s="630"/>
      <c r="F5" s="630"/>
      <c r="G5" s="79"/>
      <c r="H5" s="74"/>
    </row>
    <row r="6" spans="1:19" ht="58.5" customHeight="1" x14ac:dyDescent="0.3">
      <c r="A6" s="71"/>
      <c r="B6" s="631" t="s">
        <v>278</v>
      </c>
      <c r="C6" s="631"/>
      <c r="D6" s="631"/>
      <c r="E6" s="631"/>
      <c r="F6" s="631"/>
      <c r="G6" s="81"/>
      <c r="H6" s="301"/>
      <c r="I6" s="83"/>
      <c r="J6" s="83"/>
      <c r="K6" s="83"/>
      <c r="L6" s="83"/>
      <c r="M6" s="83"/>
      <c r="N6" s="83"/>
      <c r="O6" s="83"/>
      <c r="P6" s="83"/>
      <c r="Q6" s="83"/>
      <c r="R6" s="83"/>
      <c r="S6" s="83"/>
    </row>
    <row r="7" spans="1:19" ht="17.25" customHeight="1" x14ac:dyDescent="0.3">
      <c r="A7" s="71"/>
      <c r="B7" s="632" t="s">
        <v>279</v>
      </c>
      <c r="C7" s="632"/>
      <c r="D7" s="632"/>
      <c r="E7" s="632"/>
      <c r="F7" s="632"/>
      <c r="G7" s="73"/>
      <c r="H7" s="74"/>
      <c r="I7" s="83"/>
      <c r="J7" s="83"/>
      <c r="K7" s="83"/>
      <c r="L7" s="83"/>
      <c r="M7" s="83"/>
      <c r="N7" s="83"/>
      <c r="O7" s="83"/>
      <c r="P7" s="83"/>
      <c r="Q7" s="83"/>
      <c r="R7" s="83"/>
      <c r="S7" s="83"/>
    </row>
    <row r="8" spans="1:19" ht="17.25" customHeight="1" x14ac:dyDescent="0.3">
      <c r="A8" s="71"/>
      <c r="B8" s="632" t="s">
        <v>33</v>
      </c>
      <c r="C8" s="632"/>
      <c r="D8" s="632"/>
      <c r="E8" s="632"/>
      <c r="F8" s="632"/>
      <c r="G8" s="73"/>
      <c r="H8" s="74"/>
      <c r="I8" s="83"/>
      <c r="J8" s="83"/>
      <c r="K8" s="83"/>
      <c r="L8" s="83"/>
      <c r="M8" s="83"/>
      <c r="N8" s="83"/>
      <c r="O8" s="83"/>
      <c r="P8" s="83"/>
      <c r="Q8" s="83"/>
      <c r="R8" s="83"/>
      <c r="S8" s="83"/>
    </row>
    <row r="9" spans="1:19" ht="17.25" customHeight="1" x14ac:dyDescent="0.3">
      <c r="A9" s="71"/>
      <c r="B9" s="632" t="s">
        <v>34</v>
      </c>
      <c r="C9" s="632"/>
      <c r="D9" s="632"/>
      <c r="E9" s="632"/>
      <c r="F9" s="632"/>
      <c r="G9" s="73"/>
      <c r="H9" s="74"/>
      <c r="I9" s="83"/>
      <c r="J9" s="83"/>
      <c r="K9" s="83"/>
      <c r="L9" s="83"/>
      <c r="M9" s="83"/>
      <c r="N9" s="83"/>
      <c r="O9" s="83"/>
      <c r="P9" s="83"/>
      <c r="Q9" s="83"/>
      <c r="R9" s="83"/>
      <c r="S9" s="83"/>
    </row>
    <row r="10" spans="1:19" ht="42" customHeight="1" x14ac:dyDescent="0.3">
      <c r="A10" s="71"/>
      <c r="B10" s="632" t="s">
        <v>35</v>
      </c>
      <c r="C10" s="632"/>
      <c r="D10" s="632"/>
      <c r="E10" s="632"/>
      <c r="F10" s="632"/>
      <c r="G10" s="79"/>
      <c r="H10" s="74"/>
      <c r="I10" s="83"/>
      <c r="J10" s="83"/>
      <c r="K10" s="83"/>
      <c r="L10" s="83"/>
      <c r="M10" s="83"/>
      <c r="N10" s="83"/>
      <c r="O10" s="83"/>
      <c r="P10" s="83"/>
      <c r="Q10" s="83"/>
      <c r="R10" s="83"/>
      <c r="S10" s="83"/>
    </row>
    <row r="11" spans="1:19" ht="17.25" customHeight="1" x14ac:dyDescent="0.3">
      <c r="A11" s="71"/>
      <c r="B11" s="632" t="s">
        <v>36</v>
      </c>
      <c r="C11" s="632"/>
      <c r="D11" s="632"/>
      <c r="E11" s="632"/>
      <c r="F11" s="632"/>
      <c r="G11" s="73"/>
      <c r="H11" s="74"/>
      <c r="I11" s="83"/>
      <c r="J11" s="83"/>
      <c r="K11" s="83"/>
      <c r="L11" s="83"/>
      <c r="M11" s="83"/>
      <c r="N11" s="83"/>
      <c r="O11" s="83"/>
      <c r="P11" s="83"/>
      <c r="Q11" s="83"/>
      <c r="R11" s="83"/>
      <c r="S11" s="83"/>
    </row>
    <row r="12" spans="1:19" ht="17.25" customHeight="1" x14ac:dyDescent="0.3">
      <c r="A12" s="71"/>
      <c r="B12" s="632" t="s">
        <v>37</v>
      </c>
      <c r="C12" s="632"/>
      <c r="D12" s="632"/>
      <c r="E12" s="632"/>
      <c r="F12" s="632"/>
      <c r="G12" s="81"/>
      <c r="H12" s="301"/>
      <c r="I12" s="84"/>
      <c r="J12" s="84"/>
      <c r="K12" s="84"/>
      <c r="L12" s="84"/>
      <c r="M12" s="84"/>
      <c r="N12" s="84"/>
      <c r="O12" s="84"/>
      <c r="P12" s="84"/>
      <c r="Q12" s="84"/>
      <c r="R12" s="84"/>
      <c r="S12" s="84"/>
    </row>
    <row r="13" spans="1:19" ht="73.5" customHeight="1" x14ac:dyDescent="0.3">
      <c r="A13" s="71"/>
      <c r="B13" s="630" t="s">
        <v>280</v>
      </c>
      <c r="C13" s="630"/>
      <c r="D13" s="630"/>
      <c r="E13" s="630"/>
      <c r="F13" s="630"/>
      <c r="G13" s="81"/>
      <c r="H13" s="301"/>
      <c r="I13" s="84"/>
      <c r="J13" s="84"/>
      <c r="K13" s="84"/>
      <c r="L13" s="84"/>
      <c r="M13" s="84"/>
      <c r="N13" s="84"/>
      <c r="O13" s="84"/>
      <c r="P13" s="84"/>
      <c r="Q13" s="84"/>
      <c r="R13" s="84"/>
      <c r="S13" s="84"/>
    </row>
    <row r="14" spans="1:19" ht="42" customHeight="1" x14ac:dyDescent="0.3">
      <c r="A14" s="71"/>
      <c r="B14" s="669" t="s">
        <v>281</v>
      </c>
      <c r="C14" s="669"/>
      <c r="D14" s="669"/>
      <c r="E14" s="669"/>
      <c r="F14" s="669"/>
      <c r="G14" s="81"/>
      <c r="H14" s="301"/>
      <c r="I14" s="84"/>
      <c r="J14" s="84"/>
      <c r="K14" s="84"/>
      <c r="L14" s="84"/>
      <c r="M14" s="84"/>
      <c r="N14" s="84"/>
      <c r="O14" s="84"/>
      <c r="P14" s="84"/>
      <c r="Q14" s="84"/>
      <c r="R14" s="84"/>
      <c r="S14" s="84"/>
    </row>
    <row r="15" spans="1:19" ht="17.25" customHeight="1" x14ac:dyDescent="0.3">
      <c r="A15" s="71"/>
      <c r="B15" s="670" t="s">
        <v>282</v>
      </c>
      <c r="C15" s="670"/>
      <c r="D15" s="670"/>
      <c r="E15" s="670"/>
      <c r="F15" s="670"/>
      <c r="G15" s="81"/>
      <c r="H15" s="301"/>
      <c r="I15" s="84"/>
      <c r="J15" s="84"/>
      <c r="K15" s="84"/>
      <c r="L15" s="84"/>
      <c r="M15" s="84"/>
      <c r="N15" s="84"/>
      <c r="O15" s="84"/>
      <c r="P15" s="84"/>
      <c r="Q15" s="84"/>
      <c r="R15" s="84"/>
      <c r="S15" s="84"/>
    </row>
    <row r="16" spans="1:19" ht="16.350000000000001" customHeight="1" x14ac:dyDescent="0.3">
      <c r="A16" s="71"/>
      <c r="B16" s="71"/>
      <c r="C16" s="85"/>
      <c r="D16" s="85"/>
      <c r="E16" s="85"/>
      <c r="F16" s="85"/>
      <c r="G16" s="81"/>
      <c r="H16" s="301"/>
      <c r="I16" s="84"/>
      <c r="J16" s="84"/>
      <c r="K16" s="84"/>
      <c r="L16" s="84"/>
      <c r="M16" s="84"/>
      <c r="N16" s="84"/>
      <c r="O16" s="84"/>
      <c r="P16" s="84"/>
      <c r="Q16" s="84"/>
      <c r="R16" s="84"/>
      <c r="S16" s="84"/>
    </row>
    <row r="17" spans="1:8" ht="16.350000000000001" customHeight="1" x14ac:dyDescent="0.3">
      <c r="A17" s="71"/>
      <c r="B17" s="86" t="s">
        <v>12</v>
      </c>
      <c r="C17" s="71"/>
      <c r="D17" s="71"/>
      <c r="E17" s="71"/>
      <c r="F17" s="71"/>
      <c r="G17" s="73"/>
      <c r="H17" s="74"/>
    </row>
    <row r="18" spans="1:8" ht="16.350000000000001" customHeight="1" x14ac:dyDescent="0.3">
      <c r="A18" s="71"/>
      <c r="B18" s="24"/>
      <c r="C18" s="71" t="s">
        <v>38</v>
      </c>
      <c r="D18" s="71"/>
      <c r="E18" s="71"/>
      <c r="F18" s="71"/>
      <c r="G18" s="73"/>
      <c r="H18" s="74"/>
    </row>
    <row r="19" spans="1:8" ht="16.350000000000001" customHeight="1" x14ac:dyDescent="0.3">
      <c r="A19" s="71"/>
      <c r="B19" s="88"/>
      <c r="C19" s="71" t="s">
        <v>39</v>
      </c>
      <c r="D19" s="71"/>
      <c r="E19" s="71"/>
      <c r="F19" s="71"/>
      <c r="G19" s="73"/>
      <c r="H19" s="74"/>
    </row>
    <row r="20" spans="1:8" ht="16.350000000000001" customHeight="1" x14ac:dyDescent="0.3">
      <c r="A20" s="71"/>
      <c r="B20" s="72"/>
      <c r="C20" s="71"/>
      <c r="D20" s="89"/>
      <c r="E20" s="71"/>
      <c r="F20" s="90" t="s">
        <v>40</v>
      </c>
      <c r="G20" s="73"/>
      <c r="H20" s="74"/>
    </row>
    <row r="21" spans="1:8" ht="57" customHeight="1" x14ac:dyDescent="0.3">
      <c r="A21" s="71"/>
      <c r="B21" s="634" t="s">
        <v>41</v>
      </c>
      <c r="C21" s="634"/>
      <c r="D21" s="634"/>
      <c r="E21" s="634"/>
      <c r="F21" s="634"/>
      <c r="G21" s="73"/>
      <c r="H21" s="277"/>
    </row>
    <row r="22" spans="1:8" ht="15.95" customHeight="1" x14ac:dyDescent="0.3">
      <c r="A22" s="71"/>
      <c r="B22" s="92"/>
      <c r="C22" s="302" t="s">
        <v>42</v>
      </c>
      <c r="D22" s="671" t="s">
        <v>283</v>
      </c>
      <c r="E22" s="671"/>
      <c r="F22" s="94"/>
      <c r="G22" s="79"/>
      <c r="H22" s="277"/>
    </row>
    <row r="23" spans="1:8" ht="16.350000000000001" customHeight="1" x14ac:dyDescent="0.3">
      <c r="A23" s="71"/>
      <c r="B23" s="303"/>
      <c r="C23" s="302" t="s">
        <v>284</v>
      </c>
      <c r="D23" s="672" t="s">
        <v>283</v>
      </c>
      <c r="E23" s="672"/>
      <c r="F23" s="304"/>
      <c r="G23" s="73"/>
      <c r="H23" s="74"/>
    </row>
    <row r="24" spans="1:8" ht="8.25" customHeight="1" x14ac:dyDescent="0.3">
      <c r="A24" s="71"/>
      <c r="B24" s="305"/>
      <c r="C24" s="306"/>
      <c r="D24" s="307"/>
      <c r="E24" s="308"/>
      <c r="F24" s="309"/>
      <c r="G24" s="73"/>
      <c r="H24" s="74"/>
    </row>
    <row r="25" spans="1:8" ht="16.350000000000001" customHeight="1" x14ac:dyDescent="0.3">
      <c r="A25" s="71"/>
      <c r="B25" s="100"/>
      <c r="C25" s="310"/>
      <c r="D25" s="310"/>
      <c r="E25" s="100"/>
      <c r="F25" s="100"/>
      <c r="G25" s="73"/>
      <c r="H25" s="74"/>
    </row>
    <row r="26" spans="1:8" ht="16.350000000000001" customHeight="1" x14ac:dyDescent="0.3">
      <c r="A26" s="71"/>
      <c r="B26" s="101" t="s">
        <v>44</v>
      </c>
      <c r="C26" s="71"/>
      <c r="D26" s="71"/>
      <c r="E26" s="71"/>
      <c r="F26" s="71"/>
      <c r="G26" s="73"/>
      <c r="H26" s="74"/>
    </row>
    <row r="27" spans="1:8" ht="18" customHeight="1" x14ac:dyDescent="0.3">
      <c r="A27" s="71"/>
      <c r="B27" s="636" t="s">
        <v>45</v>
      </c>
      <c r="C27" s="103" t="s">
        <v>46</v>
      </c>
      <c r="D27" s="673" t="str">
        <f>+IF(AND(ISBLANK(Identifikace!D25),ISBLANK(Identifikace!N25)),"Vyplňte, prosím, údaje v listu Identifikace.",IF(Identifikace!D25=Identifikace!N25,Identifikace!D25,IF(AND(ISBLANK(Identifikace!D25),Identifikace!N25&lt;&gt;0),Identifikace!N25,IF(AND(Identifikace!D25&lt;&gt;0,Identifikace!N25&lt;&gt;0),"viz list Identifikace",Identifikace!D25))))</f>
        <v>Obec Sušice</v>
      </c>
      <c r="E27" s="673"/>
      <c r="F27" s="673"/>
      <c r="G27" s="104" t="s">
        <v>47</v>
      </c>
      <c r="H27" s="74"/>
    </row>
    <row r="28" spans="1:8" ht="18" customHeight="1" x14ac:dyDescent="0.3">
      <c r="A28" s="71"/>
      <c r="B28" s="636"/>
      <c r="C28" s="103" t="s">
        <v>48</v>
      </c>
      <c r="D28" s="640">
        <f>+IF(AND(ISBLANK(Identifikace!F25),ISBLANK(Identifikace!P25)),"Vyplňte, prosím, údaje v listu Identifikace.",IF(Identifikace!F25=Identifikace!P25,Identifikace!F25,IF(AND(ISBLANK(Identifikace!F25),Identifikace!P25&lt;&gt;0),Identifikace!P25,IF(AND(Identifikace!F25&lt;&gt;0,Identifikace!P25&lt;&gt;0),"viz list Identifikace",Identifikace!F25))))</f>
        <v>636606</v>
      </c>
      <c r="E28" s="640"/>
      <c r="F28" s="640"/>
      <c r="G28" s="104" t="s">
        <v>47</v>
      </c>
      <c r="H28" s="74"/>
    </row>
    <row r="29" spans="1:8" ht="18" customHeight="1" x14ac:dyDescent="0.3">
      <c r="A29" s="71"/>
      <c r="B29" s="636" t="s">
        <v>49</v>
      </c>
      <c r="C29" s="103" t="s">
        <v>50</v>
      </c>
      <c r="D29" s="640" t="str">
        <f>+IF(AND(ISBLANK(Identifikace!D28),ISBLANK(Identifikace!N28)),"Vyplňte, prosím, údaje v listu Identifikace.",IF(Identifikace!D28=Identifikace!N28,Identifikace!D28,IF(AND(ISBLANK(Identifikace!D28),Identifikace!N28&lt;&gt;0),Identifikace!N28,IF(AND(Identifikace!D28&lt;&gt;0,Identifikace!N28&lt;&gt;0),"viz list Identifikace",Identifikace!D28))))</f>
        <v>Obec Sušice</v>
      </c>
      <c r="E29" s="640"/>
      <c r="F29" s="640"/>
      <c r="G29" s="104" t="s">
        <v>47</v>
      </c>
      <c r="H29" s="74"/>
    </row>
    <row r="30" spans="1:8" ht="18" customHeight="1" x14ac:dyDescent="0.3">
      <c r="A30" s="71"/>
      <c r="B30" s="636"/>
      <c r="C30" s="103" t="s">
        <v>51</v>
      </c>
      <c r="D30" s="640">
        <f>+IF(AND(ISBLANK(Identifikace!F28),ISBLANK(Identifikace!P28)),"Vyplňte, prosím, údaje v listu Identifikace.",IF(Identifikace!F28=Identifikace!P28,Identifikace!F28,IF(AND(ISBLANK(Identifikace!F28),Identifikace!P28&lt;&gt;0),Identifikace!P28,IF(AND(Identifikace!F28&lt;&gt;0,Identifikace!P28&lt;&gt;0),"viz list Identifikace",Identifikace!F28))))</f>
        <v>636606</v>
      </c>
      <c r="E30" s="640"/>
      <c r="F30" s="640"/>
      <c r="G30" s="104" t="s">
        <v>47</v>
      </c>
      <c r="H30" s="74"/>
    </row>
    <row r="31" spans="1:8" ht="18" customHeight="1" x14ac:dyDescent="0.3">
      <c r="A31" s="71"/>
      <c r="B31" s="636" t="s">
        <v>52</v>
      </c>
      <c r="C31" s="103" t="s">
        <v>53</v>
      </c>
      <c r="D31" s="639" t="str">
        <f>+IF(AND(ISBLANK(Identifikace!D31),ISBLANK(Identifikace!N31)),"Vyplňte, prosím, údaje v listu Identifikace.","viz list Identifikace")</f>
        <v>viz list Identifikace</v>
      </c>
      <c r="E31" s="639"/>
      <c r="F31" s="639"/>
      <c r="G31" s="104" t="s">
        <v>47</v>
      </c>
      <c r="H31" s="74"/>
    </row>
    <row r="32" spans="1:8" ht="18" customHeight="1" x14ac:dyDescent="0.3">
      <c r="A32" s="71"/>
      <c r="B32" s="636"/>
      <c r="C32" s="103" t="s">
        <v>54</v>
      </c>
      <c r="D32" s="640" t="str">
        <f>+IF(AND(ISBLANK(Identifikace!F31),ISBLANK(Identifikace!P31)),"Vyplňte, prosím, údaje v listu Identifikace.","viz list Identifikace")</f>
        <v>viz list Identifikace</v>
      </c>
      <c r="E32" s="640"/>
      <c r="F32" s="640"/>
      <c r="G32" s="104" t="s">
        <v>47</v>
      </c>
      <c r="H32" s="74"/>
    </row>
    <row r="33" spans="1:9" ht="18" customHeight="1" x14ac:dyDescent="0.3">
      <c r="A33" s="71"/>
      <c r="B33" s="105" t="s">
        <v>55</v>
      </c>
      <c r="C33" s="103" t="s">
        <v>56</v>
      </c>
      <c r="D33" s="641" t="s">
        <v>57</v>
      </c>
      <c r="E33" s="641"/>
      <c r="F33" s="641"/>
      <c r="G33" s="104" t="s">
        <v>47</v>
      </c>
      <c r="H33" s="74"/>
    </row>
    <row r="34" spans="1:9" ht="18" customHeight="1" x14ac:dyDescent="0.3">
      <c r="A34" s="71"/>
      <c r="B34" s="105" t="s">
        <v>58</v>
      </c>
      <c r="C34" s="103" t="s">
        <v>59</v>
      </c>
      <c r="D34" s="642"/>
      <c r="E34" s="642"/>
      <c r="F34" s="642"/>
      <c r="G34" s="104" t="s">
        <v>47</v>
      </c>
      <c r="H34" s="74"/>
    </row>
    <row r="35" spans="1:9" ht="16.350000000000001" customHeight="1" x14ac:dyDescent="0.3">
      <c r="A35" s="71"/>
      <c r="B35" s="71"/>
      <c r="C35" s="71"/>
      <c r="D35" s="71"/>
      <c r="E35" s="71"/>
      <c r="F35" s="71"/>
      <c r="G35" s="73"/>
      <c r="H35" s="74"/>
    </row>
    <row r="36" spans="1:9" ht="16.350000000000001" customHeight="1" x14ac:dyDescent="0.3">
      <c r="A36" s="71"/>
      <c r="B36" s="105"/>
      <c r="C36" s="106"/>
      <c r="D36" s="107"/>
      <c r="E36" s="108" t="s">
        <v>60</v>
      </c>
      <c r="F36" s="109" t="s">
        <v>61</v>
      </c>
      <c r="G36" s="73"/>
      <c r="H36" s="74"/>
    </row>
    <row r="37" spans="1:9" ht="24" customHeight="1" x14ac:dyDescent="0.3">
      <c r="A37" s="71"/>
      <c r="B37" s="105" t="s">
        <v>62</v>
      </c>
      <c r="C37" s="103" t="s">
        <v>63</v>
      </c>
      <c r="D37" s="107"/>
      <c r="E37" s="110" t="str">
        <f>+IF(ISBLANK(Identifikace!I31),"Vyplňte, prosím, v listu Identifikace","viz list Identifikace")</f>
        <v>viz list Identifikace</v>
      </c>
      <c r="F37" s="111" t="str">
        <f>+IF(ISBLANK(Identifikace!S31),"Vyplňte, prosím, v listu Identifikace","viz list Identifikace")</f>
        <v>viz list Identifikace</v>
      </c>
      <c r="G37" s="104" t="s">
        <v>47</v>
      </c>
      <c r="H37" s="74"/>
    </row>
    <row r="38" spans="1:9" ht="24" customHeight="1" x14ac:dyDescent="0.3">
      <c r="A38" s="71"/>
      <c r="B38" s="105" t="s">
        <v>64</v>
      </c>
      <c r="C38" s="643" t="s">
        <v>65</v>
      </c>
      <c r="D38" s="643"/>
      <c r="E38" s="112"/>
      <c r="F38" s="113"/>
      <c r="G38" s="104" t="s">
        <v>47</v>
      </c>
      <c r="H38" s="74"/>
    </row>
    <row r="39" spans="1:9" ht="24" customHeight="1" x14ac:dyDescent="0.3">
      <c r="A39" s="71"/>
      <c r="B39" s="105" t="s">
        <v>66</v>
      </c>
      <c r="C39" s="643" t="s">
        <v>67</v>
      </c>
      <c r="D39" s="643"/>
      <c r="E39" s="114"/>
      <c r="F39" s="115"/>
      <c r="G39" s="104" t="s">
        <v>47</v>
      </c>
      <c r="H39" s="74"/>
    </row>
    <row r="40" spans="1:9" ht="24" customHeight="1" x14ac:dyDescent="0.3">
      <c r="A40" s="71"/>
      <c r="B40" s="105" t="s">
        <v>68</v>
      </c>
      <c r="C40" s="643" t="s">
        <v>69</v>
      </c>
      <c r="D40" s="643"/>
      <c r="E40" s="116"/>
      <c r="F40" s="117"/>
      <c r="G40" s="104" t="s">
        <v>47</v>
      </c>
      <c r="H40" s="74"/>
    </row>
    <row r="41" spans="1:9" ht="16.350000000000001" customHeight="1" x14ac:dyDescent="0.3">
      <c r="A41" s="71"/>
      <c r="B41" s="118"/>
      <c r="C41" s="71"/>
      <c r="D41" s="71"/>
      <c r="E41" s="71"/>
      <c r="F41" s="71"/>
      <c r="G41" s="73"/>
      <c r="H41" s="74"/>
    </row>
    <row r="42" spans="1:9" ht="16.350000000000001" customHeight="1" x14ac:dyDescent="0.3">
      <c r="A42" s="71"/>
      <c r="B42" s="644" t="s">
        <v>70</v>
      </c>
      <c r="C42" s="644"/>
      <c r="D42" s="644"/>
      <c r="E42" s="644"/>
      <c r="F42" s="644"/>
      <c r="G42" s="73"/>
      <c r="H42" s="74"/>
    </row>
    <row r="43" spans="1:9" ht="16.350000000000001" customHeight="1" x14ac:dyDescent="0.3">
      <c r="A43" s="71"/>
      <c r="B43" s="645" t="s">
        <v>71</v>
      </c>
      <c r="C43" s="646" t="s">
        <v>72</v>
      </c>
      <c r="D43" s="647" t="s">
        <v>73</v>
      </c>
      <c r="E43" s="119" t="s">
        <v>60</v>
      </c>
      <c r="F43" s="120" t="s">
        <v>61</v>
      </c>
      <c r="G43" s="73"/>
      <c r="H43" s="74"/>
    </row>
    <row r="44" spans="1:9" ht="16.350000000000001" customHeight="1" x14ac:dyDescent="0.3">
      <c r="A44" s="71"/>
      <c r="B44" s="645"/>
      <c r="C44" s="646"/>
      <c r="D44" s="647"/>
      <c r="E44" s="121" t="s">
        <v>238</v>
      </c>
      <c r="F44" s="122" t="s">
        <v>238</v>
      </c>
      <c r="G44" s="73"/>
      <c r="H44" s="74"/>
    </row>
    <row r="45" spans="1:9" ht="16.350000000000001" customHeight="1" x14ac:dyDescent="0.3">
      <c r="A45" s="71"/>
      <c r="B45" s="645"/>
      <c r="C45" s="646"/>
      <c r="D45" s="647"/>
      <c r="E45" s="121" t="s">
        <v>74</v>
      </c>
      <c r="F45" s="122" t="s">
        <v>74</v>
      </c>
      <c r="G45" s="73"/>
      <c r="H45" s="74"/>
    </row>
    <row r="46" spans="1:9" s="127" customFormat="1" ht="16.350000000000001" customHeight="1" x14ac:dyDescent="0.3">
      <c r="A46" s="123"/>
      <c r="B46" s="124">
        <v>1</v>
      </c>
      <c r="C46" s="125">
        <v>2</v>
      </c>
      <c r="D46" s="125" t="s">
        <v>75</v>
      </c>
      <c r="E46" s="125">
        <v>3</v>
      </c>
      <c r="F46" s="126">
        <v>4</v>
      </c>
      <c r="G46" s="73"/>
      <c r="H46" s="74"/>
      <c r="I46" s="69"/>
    </row>
    <row r="47" spans="1:9" ht="16.350000000000001" customHeight="1" x14ac:dyDescent="0.3">
      <c r="A47" s="71"/>
      <c r="B47" s="128" t="s">
        <v>76</v>
      </c>
      <c r="C47" s="129" t="s">
        <v>77</v>
      </c>
      <c r="D47" s="130" t="s">
        <v>78</v>
      </c>
      <c r="E47" s="131">
        <f>+E48+E49+E50+E51</f>
        <v>0</v>
      </c>
      <c r="F47" s="132">
        <f>+F48+F49+F50+F51</f>
        <v>0</v>
      </c>
      <c r="G47" s="104" t="s">
        <v>47</v>
      </c>
      <c r="H47" s="74"/>
    </row>
    <row r="48" spans="1:9" ht="16.350000000000001" customHeight="1" x14ac:dyDescent="0.3">
      <c r="A48" s="71"/>
      <c r="B48" s="133" t="s">
        <v>79</v>
      </c>
      <c r="C48" s="134" t="s">
        <v>80</v>
      </c>
      <c r="D48" s="135" t="s">
        <v>78</v>
      </c>
      <c r="E48" s="136"/>
      <c r="F48" s="137"/>
      <c r="G48" s="104" t="s">
        <v>47</v>
      </c>
      <c r="H48" s="74"/>
    </row>
    <row r="49" spans="1:8" ht="16.350000000000001" customHeight="1" x14ac:dyDescent="0.3">
      <c r="A49" s="71"/>
      <c r="B49" s="133" t="s">
        <v>81</v>
      </c>
      <c r="C49" s="134" t="s">
        <v>82</v>
      </c>
      <c r="D49" s="135" t="s">
        <v>78</v>
      </c>
      <c r="E49" s="136"/>
      <c r="F49" s="137"/>
      <c r="G49" s="104" t="s">
        <v>47</v>
      </c>
      <c r="H49" s="74"/>
    </row>
    <row r="50" spans="1:8" ht="16.350000000000001" customHeight="1" x14ac:dyDescent="0.3">
      <c r="A50" s="71"/>
      <c r="B50" s="133" t="s">
        <v>83</v>
      </c>
      <c r="C50" s="134" t="s">
        <v>84</v>
      </c>
      <c r="D50" s="135" t="s">
        <v>78</v>
      </c>
      <c r="E50" s="136"/>
      <c r="F50" s="137"/>
      <c r="G50" s="104" t="s">
        <v>47</v>
      </c>
      <c r="H50" s="74"/>
    </row>
    <row r="51" spans="1:8" ht="16.350000000000001" customHeight="1" x14ac:dyDescent="0.3">
      <c r="A51" s="71"/>
      <c r="B51" s="138" t="s">
        <v>85</v>
      </c>
      <c r="C51" s="139" t="s">
        <v>86</v>
      </c>
      <c r="D51" s="140" t="s">
        <v>78</v>
      </c>
      <c r="E51" s="141"/>
      <c r="F51" s="142"/>
      <c r="G51" s="104" t="s">
        <v>47</v>
      </c>
      <c r="H51" s="74"/>
    </row>
    <row r="52" spans="1:8" ht="16.350000000000001" customHeight="1" x14ac:dyDescent="0.3">
      <c r="A52" s="71"/>
      <c r="B52" s="128" t="s">
        <v>87</v>
      </c>
      <c r="C52" s="129" t="s">
        <v>88</v>
      </c>
      <c r="D52" s="130" t="s">
        <v>78</v>
      </c>
      <c r="E52" s="131">
        <f>+E53+E54</f>
        <v>0</v>
      </c>
      <c r="F52" s="132">
        <f>+F53+F54</f>
        <v>0</v>
      </c>
      <c r="G52" s="104" t="s">
        <v>47</v>
      </c>
      <c r="H52" s="74"/>
    </row>
    <row r="53" spans="1:8" ht="16.350000000000001" customHeight="1" x14ac:dyDescent="0.3">
      <c r="A53" s="71"/>
      <c r="B53" s="133" t="s">
        <v>89</v>
      </c>
      <c r="C53" s="134" t="s">
        <v>90</v>
      </c>
      <c r="D53" s="135" t="s">
        <v>78</v>
      </c>
      <c r="E53" s="136"/>
      <c r="F53" s="137"/>
      <c r="G53" s="104" t="s">
        <v>47</v>
      </c>
      <c r="H53" s="74"/>
    </row>
    <row r="54" spans="1:8" ht="16.350000000000001" customHeight="1" x14ac:dyDescent="0.3">
      <c r="A54" s="71"/>
      <c r="B54" s="138" t="s">
        <v>91</v>
      </c>
      <c r="C54" s="139" t="s">
        <v>92</v>
      </c>
      <c r="D54" s="140" t="s">
        <v>78</v>
      </c>
      <c r="E54" s="141"/>
      <c r="F54" s="142"/>
      <c r="G54" s="104" t="s">
        <v>47</v>
      </c>
      <c r="H54" s="74"/>
    </row>
    <row r="55" spans="1:8" ht="16.350000000000001" customHeight="1" x14ac:dyDescent="0.3">
      <c r="A55" s="71"/>
      <c r="B55" s="128" t="s">
        <v>93</v>
      </c>
      <c r="C55" s="129" t="s">
        <v>94</v>
      </c>
      <c r="D55" s="130" t="s">
        <v>78</v>
      </c>
      <c r="E55" s="131">
        <f>+E56+E57</f>
        <v>0</v>
      </c>
      <c r="F55" s="132">
        <f>+F56+F57</f>
        <v>0</v>
      </c>
      <c r="G55" s="104" t="s">
        <v>47</v>
      </c>
      <c r="H55" s="74"/>
    </row>
    <row r="56" spans="1:8" ht="16.350000000000001" customHeight="1" x14ac:dyDescent="0.3">
      <c r="A56" s="71"/>
      <c r="B56" s="133" t="s">
        <v>95</v>
      </c>
      <c r="C56" s="134" t="s">
        <v>96</v>
      </c>
      <c r="D56" s="135" t="s">
        <v>78</v>
      </c>
      <c r="E56" s="136"/>
      <c r="F56" s="137"/>
      <c r="G56" s="104" t="s">
        <v>47</v>
      </c>
      <c r="H56" s="74"/>
    </row>
    <row r="57" spans="1:8" ht="16.350000000000001" customHeight="1" x14ac:dyDescent="0.3">
      <c r="A57" s="71"/>
      <c r="B57" s="138" t="s">
        <v>97</v>
      </c>
      <c r="C57" s="139" t="s">
        <v>98</v>
      </c>
      <c r="D57" s="140" t="s">
        <v>78</v>
      </c>
      <c r="E57" s="141"/>
      <c r="F57" s="142"/>
      <c r="G57" s="104" t="s">
        <v>47</v>
      </c>
      <c r="H57" s="74"/>
    </row>
    <row r="58" spans="1:8" ht="16.350000000000001" customHeight="1" x14ac:dyDescent="0.3">
      <c r="A58" s="71"/>
      <c r="B58" s="128" t="s">
        <v>99</v>
      </c>
      <c r="C58" s="129" t="s">
        <v>100</v>
      </c>
      <c r="D58" s="130" t="s">
        <v>78</v>
      </c>
      <c r="E58" s="131">
        <f>+E59+E60+E61+SUMIF(E62,"&gt;=0",E62)</f>
        <v>0</v>
      </c>
      <c r="F58" s="132">
        <f>+F59+F60+F61+SUMIF(F62,"&gt;=0",F62)</f>
        <v>0</v>
      </c>
      <c r="G58" s="104" t="s">
        <v>47</v>
      </c>
      <c r="H58" s="74"/>
    </row>
    <row r="59" spans="1:8" ht="16.350000000000001" customHeight="1" x14ac:dyDescent="0.3">
      <c r="A59" s="71"/>
      <c r="B59" s="133" t="s">
        <v>101</v>
      </c>
      <c r="C59" s="134" t="s">
        <v>102</v>
      </c>
      <c r="D59" s="135" t="s">
        <v>78</v>
      </c>
      <c r="E59" s="136"/>
      <c r="F59" s="137"/>
      <c r="G59" s="104" t="s">
        <v>47</v>
      </c>
      <c r="H59" s="74"/>
    </row>
    <row r="60" spans="1:8" ht="16.350000000000001" customHeight="1" x14ac:dyDescent="0.3">
      <c r="A60" s="71"/>
      <c r="B60" s="133" t="s">
        <v>103</v>
      </c>
      <c r="C60" s="143" t="s">
        <v>104</v>
      </c>
      <c r="D60" s="135" t="s">
        <v>78</v>
      </c>
      <c r="E60" s="136"/>
      <c r="F60" s="137"/>
      <c r="G60" s="104" t="s">
        <v>47</v>
      </c>
      <c r="H60" s="74"/>
    </row>
    <row r="61" spans="1:8" ht="16.350000000000001" customHeight="1" x14ac:dyDescent="0.3">
      <c r="A61" s="71"/>
      <c r="B61" s="133" t="s">
        <v>105</v>
      </c>
      <c r="C61" s="134" t="s">
        <v>106</v>
      </c>
      <c r="D61" s="135" t="s">
        <v>78</v>
      </c>
      <c r="E61" s="136"/>
      <c r="F61" s="137"/>
      <c r="G61" s="104" t="s">
        <v>47</v>
      </c>
      <c r="H61" s="74"/>
    </row>
    <row r="62" spans="1:8" ht="16.350000000000001" customHeight="1" x14ac:dyDescent="0.3">
      <c r="A62" s="71"/>
      <c r="B62" s="138" t="s">
        <v>107</v>
      </c>
      <c r="C62" s="144" t="s">
        <v>108</v>
      </c>
      <c r="D62" s="140" t="s">
        <v>78</v>
      </c>
      <c r="E62" s="145">
        <f>+E116</f>
        <v>0</v>
      </c>
      <c r="F62" s="146">
        <f>+F116</f>
        <v>0</v>
      </c>
      <c r="G62" s="104" t="s">
        <v>47</v>
      </c>
      <c r="H62" s="74"/>
    </row>
    <row r="63" spans="1:8" ht="16.350000000000001" customHeight="1" x14ac:dyDescent="0.3">
      <c r="A63" s="71"/>
      <c r="B63" s="128" t="s">
        <v>109</v>
      </c>
      <c r="C63" s="129" t="s">
        <v>110</v>
      </c>
      <c r="D63" s="130" t="s">
        <v>78</v>
      </c>
      <c r="E63" s="131">
        <f>+E64+E65+E66</f>
        <v>0</v>
      </c>
      <c r="F63" s="132">
        <f>+F64+F65+F66</f>
        <v>0</v>
      </c>
      <c r="G63" s="104" t="s">
        <v>47</v>
      </c>
      <c r="H63" s="74"/>
    </row>
    <row r="64" spans="1:8" ht="16.350000000000001" customHeight="1" x14ac:dyDescent="0.3">
      <c r="A64" s="71"/>
      <c r="B64" s="133" t="s">
        <v>111</v>
      </c>
      <c r="C64" s="134" t="s">
        <v>112</v>
      </c>
      <c r="D64" s="135" t="s">
        <v>78</v>
      </c>
      <c r="E64" s="136"/>
      <c r="F64" s="137"/>
      <c r="G64" s="104" t="s">
        <v>47</v>
      </c>
      <c r="H64" s="74"/>
    </row>
    <row r="65" spans="1:8" ht="16.350000000000001" customHeight="1" x14ac:dyDescent="0.3">
      <c r="A65" s="71"/>
      <c r="B65" s="133" t="s">
        <v>113</v>
      </c>
      <c r="C65" s="134" t="s">
        <v>114</v>
      </c>
      <c r="D65" s="135" t="s">
        <v>78</v>
      </c>
      <c r="E65" s="136"/>
      <c r="F65" s="137"/>
      <c r="G65" s="104" t="s">
        <v>47</v>
      </c>
      <c r="H65" s="74"/>
    </row>
    <row r="66" spans="1:8" ht="16.350000000000001" customHeight="1" x14ac:dyDescent="0.3">
      <c r="A66" s="71"/>
      <c r="B66" s="138" t="s">
        <v>115</v>
      </c>
      <c r="C66" s="139" t="s">
        <v>116</v>
      </c>
      <c r="D66" s="140" t="s">
        <v>78</v>
      </c>
      <c r="E66" s="141"/>
      <c r="F66" s="142"/>
      <c r="G66" s="104" t="s">
        <v>47</v>
      </c>
      <c r="H66" s="74"/>
    </row>
    <row r="67" spans="1:8" ht="16.350000000000001" customHeight="1" x14ac:dyDescent="0.3">
      <c r="A67" s="71"/>
      <c r="B67" s="147" t="s">
        <v>117</v>
      </c>
      <c r="C67" s="103" t="s">
        <v>118</v>
      </c>
      <c r="D67" s="148" t="s">
        <v>78</v>
      </c>
      <c r="E67" s="149"/>
      <c r="F67" s="150"/>
      <c r="G67" s="104" t="s">
        <v>47</v>
      </c>
      <c r="H67" s="74"/>
    </row>
    <row r="68" spans="1:8" ht="16.350000000000001" customHeight="1" x14ac:dyDescent="0.3">
      <c r="A68" s="71"/>
      <c r="B68" s="147" t="s">
        <v>119</v>
      </c>
      <c r="C68" s="103" t="s">
        <v>120</v>
      </c>
      <c r="D68" s="148" t="s">
        <v>78</v>
      </c>
      <c r="E68" s="151"/>
      <c r="F68" s="152"/>
      <c r="G68" s="104" t="s">
        <v>47</v>
      </c>
      <c r="H68" s="74"/>
    </row>
    <row r="69" spans="1:8" ht="16.350000000000001" customHeight="1" x14ac:dyDescent="0.3">
      <c r="A69" s="71"/>
      <c r="B69" s="153" t="s">
        <v>121</v>
      </c>
      <c r="C69" s="154" t="s">
        <v>122</v>
      </c>
      <c r="D69" s="155" t="s">
        <v>78</v>
      </c>
      <c r="E69" s="156"/>
      <c r="F69" s="157"/>
      <c r="G69" s="104" t="s">
        <v>47</v>
      </c>
      <c r="H69" s="74"/>
    </row>
    <row r="70" spans="1:8" ht="16.350000000000001" customHeight="1" x14ac:dyDescent="0.3">
      <c r="A70" s="71"/>
      <c r="B70" s="147" t="s">
        <v>123</v>
      </c>
      <c r="C70" s="158" t="s">
        <v>124</v>
      </c>
      <c r="D70" s="159" t="s">
        <v>78</v>
      </c>
      <c r="E70" s="149"/>
      <c r="F70" s="150"/>
      <c r="G70" s="104" t="s">
        <v>47</v>
      </c>
      <c r="H70" s="74"/>
    </row>
    <row r="71" spans="1:8" ht="16.350000000000001" customHeight="1" x14ac:dyDescent="0.3">
      <c r="A71" s="71"/>
      <c r="B71" s="138" t="s">
        <v>125</v>
      </c>
      <c r="C71" s="139" t="s">
        <v>126</v>
      </c>
      <c r="D71" s="140" t="s">
        <v>78</v>
      </c>
      <c r="E71" s="141"/>
      <c r="F71" s="142"/>
      <c r="G71" s="104" t="s">
        <v>47</v>
      </c>
      <c r="H71" s="74"/>
    </row>
    <row r="72" spans="1:8" ht="16.350000000000001" customHeight="1" x14ac:dyDescent="0.3">
      <c r="A72" s="71"/>
      <c r="B72" s="160" t="s">
        <v>127</v>
      </c>
      <c r="C72" s="161" t="s">
        <v>128</v>
      </c>
      <c r="D72" s="162" t="s">
        <v>78</v>
      </c>
      <c r="E72" s="311">
        <f>+E47+E52+E55+E58+E67+E68+E69+E70+E63</f>
        <v>0</v>
      </c>
      <c r="F72" s="312">
        <f>+F47+F52+F55+F58+F67+F68+F69+F70+F63</f>
        <v>0</v>
      </c>
      <c r="G72" s="104" t="s">
        <v>47</v>
      </c>
      <c r="H72" s="74"/>
    </row>
    <row r="73" spans="1:8" s="69" customFormat="1" ht="16.350000000000001" customHeight="1" x14ac:dyDescent="0.3">
      <c r="A73" s="71"/>
      <c r="B73" s="165"/>
      <c r="C73" s="166"/>
      <c r="D73" s="167"/>
      <c r="E73" s="166"/>
      <c r="F73" s="166"/>
      <c r="G73" s="73"/>
      <c r="H73" s="74"/>
    </row>
    <row r="74" spans="1:8" ht="16.350000000000001" customHeight="1" x14ac:dyDescent="0.3">
      <c r="A74" s="71"/>
      <c r="B74" s="168" t="s">
        <v>129</v>
      </c>
      <c r="C74" s="169" t="s">
        <v>130</v>
      </c>
      <c r="D74" s="170" t="s">
        <v>131</v>
      </c>
      <c r="E74" s="171"/>
      <c r="F74" s="172"/>
      <c r="G74" s="104" t="s">
        <v>47</v>
      </c>
      <c r="H74" s="74"/>
    </row>
    <row r="75" spans="1:8" ht="16.350000000000001" customHeight="1" x14ac:dyDescent="0.3">
      <c r="A75" s="71"/>
      <c r="B75" s="173" t="s">
        <v>132</v>
      </c>
      <c r="C75" s="174" t="s">
        <v>133</v>
      </c>
      <c r="D75" s="175" t="s">
        <v>134</v>
      </c>
      <c r="E75" s="136"/>
      <c r="F75" s="176" t="s">
        <v>135</v>
      </c>
      <c r="G75" s="104" t="s">
        <v>47</v>
      </c>
      <c r="H75" s="313"/>
    </row>
    <row r="76" spans="1:8" ht="16.350000000000001" customHeight="1" x14ac:dyDescent="0.3">
      <c r="A76" s="71"/>
      <c r="B76" s="173" t="s">
        <v>136</v>
      </c>
      <c r="C76" s="178" t="s">
        <v>137</v>
      </c>
      <c r="D76" s="175" t="s">
        <v>134</v>
      </c>
      <c r="E76" s="136"/>
      <c r="F76" s="176" t="s">
        <v>135</v>
      </c>
      <c r="G76" s="104" t="s">
        <v>47</v>
      </c>
      <c r="H76" s="74"/>
    </row>
    <row r="77" spans="1:8" ht="16.350000000000001" customHeight="1" x14ac:dyDescent="0.3">
      <c r="A77" s="71"/>
      <c r="B77" s="173" t="s">
        <v>138</v>
      </c>
      <c r="C77" s="174" t="s">
        <v>139</v>
      </c>
      <c r="D77" s="175" t="s">
        <v>134</v>
      </c>
      <c r="E77" s="179" t="s">
        <v>135</v>
      </c>
      <c r="F77" s="137"/>
      <c r="G77" s="104" t="s">
        <v>47</v>
      </c>
      <c r="H77" s="79"/>
    </row>
    <row r="78" spans="1:8" ht="16.350000000000001" customHeight="1" x14ac:dyDescent="0.3">
      <c r="A78" s="71"/>
      <c r="B78" s="173" t="s">
        <v>140</v>
      </c>
      <c r="C78" s="178" t="s">
        <v>141</v>
      </c>
      <c r="D78" s="175" t="s">
        <v>134</v>
      </c>
      <c r="E78" s="179" t="s">
        <v>135</v>
      </c>
      <c r="F78" s="137"/>
      <c r="G78" s="104" t="s">
        <v>47</v>
      </c>
      <c r="H78" s="74"/>
    </row>
    <row r="79" spans="1:8" ht="16.350000000000001" customHeight="1" x14ac:dyDescent="0.3">
      <c r="A79" s="71"/>
      <c r="B79" s="173" t="s">
        <v>142</v>
      </c>
      <c r="C79" s="174" t="s">
        <v>143</v>
      </c>
      <c r="D79" s="175" t="s">
        <v>134</v>
      </c>
      <c r="E79" s="179" t="s">
        <v>135</v>
      </c>
      <c r="F79" s="137"/>
      <c r="G79" s="104" t="s">
        <v>47</v>
      </c>
      <c r="H79" s="79"/>
    </row>
    <row r="80" spans="1:8" ht="16.350000000000001" customHeight="1" x14ac:dyDescent="0.3">
      <c r="A80" s="71"/>
      <c r="B80" s="173" t="s">
        <v>144</v>
      </c>
      <c r="C80" s="174" t="s">
        <v>145</v>
      </c>
      <c r="D80" s="175" t="s">
        <v>134</v>
      </c>
      <c r="E80" s="179" t="s">
        <v>135</v>
      </c>
      <c r="F80" s="137"/>
      <c r="G80" s="104" t="s">
        <v>47</v>
      </c>
      <c r="H80" s="74"/>
    </row>
    <row r="81" spans="1:8" ht="16.350000000000001" customHeight="1" x14ac:dyDescent="0.3">
      <c r="A81" s="71"/>
      <c r="B81" s="173" t="s">
        <v>146</v>
      </c>
      <c r="C81" s="174" t="s">
        <v>147</v>
      </c>
      <c r="D81" s="175" t="s">
        <v>134</v>
      </c>
      <c r="E81" s="151"/>
      <c r="F81" s="137"/>
      <c r="G81" s="104" t="s">
        <v>47</v>
      </c>
      <c r="H81" s="79"/>
    </row>
    <row r="82" spans="1:8" ht="16.350000000000001" customHeight="1" x14ac:dyDescent="0.3">
      <c r="A82" s="71"/>
      <c r="B82" s="181" t="s">
        <v>148</v>
      </c>
      <c r="C82" s="182" t="s">
        <v>149</v>
      </c>
      <c r="D82" s="183" t="s">
        <v>134</v>
      </c>
      <c r="E82" s="141"/>
      <c r="F82" s="157"/>
      <c r="G82" s="104" t="s">
        <v>47</v>
      </c>
      <c r="H82" s="74"/>
    </row>
    <row r="83" spans="1:8" ht="16.350000000000001" customHeight="1" x14ac:dyDescent="0.3">
      <c r="A83" s="71"/>
      <c r="B83" s="86"/>
      <c r="C83" s="71"/>
      <c r="D83" s="71"/>
      <c r="E83" s="71"/>
      <c r="F83" s="71"/>
      <c r="G83" s="104"/>
      <c r="H83" s="74"/>
    </row>
    <row r="84" spans="1:8" ht="16.350000000000001" customHeight="1" x14ac:dyDescent="0.3">
      <c r="A84" s="71"/>
      <c r="B84" s="86" t="s">
        <v>150</v>
      </c>
      <c r="C84" s="71"/>
      <c r="D84" s="71"/>
      <c r="E84" s="71"/>
      <c r="F84" s="71"/>
      <c r="G84" s="73"/>
      <c r="H84" s="74"/>
    </row>
    <row r="85" spans="1:8" ht="16.350000000000001" customHeight="1" x14ac:dyDescent="0.3">
      <c r="A85" s="71"/>
      <c r="B85" s="184" t="s">
        <v>151</v>
      </c>
      <c r="C85" s="185"/>
      <c r="D85" s="71"/>
      <c r="E85" s="71"/>
      <c r="F85" s="71"/>
      <c r="G85" s="73"/>
      <c r="H85" s="74"/>
    </row>
    <row r="86" spans="1:8" ht="16.350000000000001" customHeight="1" x14ac:dyDescent="0.3">
      <c r="A86" s="71"/>
      <c r="B86" s="184" t="s">
        <v>152</v>
      </c>
      <c r="C86" s="71"/>
      <c r="D86" s="71"/>
      <c r="E86" s="71"/>
      <c r="F86" s="71"/>
      <c r="G86" s="186"/>
      <c r="H86" s="74"/>
    </row>
    <row r="87" spans="1:8" ht="16.350000000000001" customHeight="1" x14ac:dyDescent="0.3">
      <c r="A87" s="71"/>
      <c r="B87" s="184" t="s">
        <v>153</v>
      </c>
      <c r="C87" s="71"/>
      <c r="D87" s="71"/>
      <c r="E87" s="71"/>
      <c r="F87" s="71"/>
      <c r="G87" s="73"/>
      <c r="H87" s="74"/>
    </row>
    <row r="88" spans="1:8" ht="16.350000000000001" customHeight="1" x14ac:dyDescent="0.3">
      <c r="A88" s="71"/>
      <c r="B88" s="184" t="s">
        <v>154</v>
      </c>
      <c r="C88" s="71"/>
      <c r="D88" s="71"/>
      <c r="E88" s="71"/>
      <c r="F88" s="71"/>
      <c r="G88" s="73"/>
      <c r="H88" s="74"/>
    </row>
    <row r="89" spans="1:8" ht="16.350000000000001" customHeight="1" x14ac:dyDescent="0.3">
      <c r="A89" s="71"/>
      <c r="B89" s="184" t="s">
        <v>155</v>
      </c>
      <c r="C89" s="71"/>
      <c r="D89" s="71"/>
      <c r="E89" s="71"/>
      <c r="F89" s="71"/>
      <c r="G89" s="73"/>
      <c r="H89" s="74"/>
    </row>
    <row r="90" spans="1:8" ht="16.350000000000001" customHeight="1" x14ac:dyDescent="0.3">
      <c r="A90" s="71"/>
      <c r="B90" s="185"/>
      <c r="C90" s="71"/>
      <c r="D90" s="71"/>
      <c r="E90" s="71"/>
      <c r="F90" s="71"/>
      <c r="G90" s="73"/>
      <c r="H90" s="74"/>
    </row>
    <row r="91" spans="1:8" ht="16.350000000000001" customHeight="1" x14ac:dyDescent="0.3">
      <c r="A91" s="71"/>
      <c r="B91" s="101" t="s">
        <v>156</v>
      </c>
      <c r="C91" s="71"/>
      <c r="D91" s="71"/>
      <c r="E91" s="71"/>
      <c r="F91" s="71"/>
      <c r="G91" s="73"/>
      <c r="H91" s="74"/>
    </row>
    <row r="92" spans="1:8" ht="53.25" customHeight="1" x14ac:dyDescent="0.3">
      <c r="A92" s="71"/>
      <c r="B92" s="648" t="s">
        <v>157</v>
      </c>
      <c r="C92" s="648"/>
      <c r="D92" s="648"/>
      <c r="E92" s="648"/>
      <c r="F92" s="648"/>
      <c r="G92" s="187"/>
      <c r="H92" s="314"/>
    </row>
    <row r="93" spans="1:8" ht="16.350000000000001" customHeight="1" x14ac:dyDescent="0.3">
      <c r="A93" s="71"/>
      <c r="B93" s="649"/>
      <c r="C93" s="646" t="s">
        <v>158</v>
      </c>
      <c r="D93" s="646" t="s">
        <v>159</v>
      </c>
      <c r="E93" s="119" t="s">
        <v>60</v>
      </c>
      <c r="F93" s="120" t="s">
        <v>61</v>
      </c>
      <c r="G93" s="650"/>
      <c r="H93" s="74"/>
    </row>
    <row r="94" spans="1:8" ht="16.350000000000001" customHeight="1" x14ac:dyDescent="0.3">
      <c r="A94" s="71"/>
      <c r="B94" s="649"/>
      <c r="C94" s="646"/>
      <c r="D94" s="646"/>
      <c r="E94" s="121" t="s">
        <v>74</v>
      </c>
      <c r="F94" s="122" t="s">
        <v>74</v>
      </c>
      <c r="G94" s="650"/>
      <c r="H94" s="74"/>
    </row>
    <row r="95" spans="1:8" ht="16.350000000000001" customHeight="1" x14ac:dyDescent="0.3">
      <c r="A95" s="71"/>
      <c r="B95" s="188">
        <v>1</v>
      </c>
      <c r="C95" s="189">
        <v>2</v>
      </c>
      <c r="D95" s="189" t="s">
        <v>75</v>
      </c>
      <c r="E95" s="190" t="s">
        <v>160</v>
      </c>
      <c r="F95" s="191" t="s">
        <v>161</v>
      </c>
      <c r="G95" s="650"/>
      <c r="H95" s="74"/>
    </row>
    <row r="96" spans="1:8" ht="16.350000000000001" customHeight="1" x14ac:dyDescent="0.3">
      <c r="A96" s="71"/>
      <c r="B96" s="192" t="s">
        <v>162</v>
      </c>
      <c r="C96" s="193" t="s">
        <v>163</v>
      </c>
      <c r="D96" s="194" t="s">
        <v>164</v>
      </c>
      <c r="E96" s="131" t="str">
        <f>+IFERROR(+IF(E75&lt;&gt;0,E72/E75,IF(E82&lt;&gt;0,E72/E82,E72/E81)),"  ")</f>
        <v xml:space="preserve">  </v>
      </c>
      <c r="F96" s="132" t="str">
        <f>IFERROR(IF((F77+F79)&lt;&gt;0,F72/(F77+F79),IF(F81&lt;&gt;0,F72/F81,F72/F82)),"  ")</f>
        <v xml:space="preserve">  </v>
      </c>
      <c r="G96" s="104" t="s">
        <v>47</v>
      </c>
      <c r="H96" s="74"/>
    </row>
    <row r="97" spans="1:8" ht="16.350000000000001" customHeight="1" x14ac:dyDescent="0.3">
      <c r="A97" s="71"/>
      <c r="B97" s="173" t="s">
        <v>165</v>
      </c>
      <c r="C97" s="195" t="s">
        <v>166</v>
      </c>
      <c r="D97" s="175" t="s">
        <v>78</v>
      </c>
      <c r="E97" s="196">
        <f>IFERROR(+E98+E99,0)</f>
        <v>0</v>
      </c>
      <c r="F97" s="197">
        <f>IFERROR(+F98+F99,0)</f>
        <v>0</v>
      </c>
      <c r="G97" s="104" t="s">
        <v>47</v>
      </c>
      <c r="H97" s="74"/>
    </row>
    <row r="98" spans="1:8" ht="28.5" x14ac:dyDescent="0.3">
      <c r="A98" s="71"/>
      <c r="B98" s="199" t="s">
        <v>167</v>
      </c>
      <c r="C98" s="174" t="s">
        <v>168</v>
      </c>
      <c r="D98" s="175" t="s">
        <v>78</v>
      </c>
      <c r="E98" s="136"/>
      <c r="F98" s="137"/>
      <c r="G98" s="104" t="s">
        <v>47</v>
      </c>
      <c r="H98" s="74"/>
    </row>
    <row r="99" spans="1:8" ht="28.5" x14ac:dyDescent="0.3">
      <c r="A99" s="71"/>
      <c r="B99" s="199" t="s">
        <v>169</v>
      </c>
      <c r="C99" s="174" t="s">
        <v>170</v>
      </c>
      <c r="D99" s="175" t="s">
        <v>78</v>
      </c>
      <c r="E99" s="136"/>
      <c r="F99" s="137"/>
      <c r="G99" s="104" t="s">
        <v>47</v>
      </c>
      <c r="H99" s="74"/>
    </row>
    <row r="100" spans="1:8" ht="16.350000000000001" customHeight="1" x14ac:dyDescent="0.3">
      <c r="A100" s="71"/>
      <c r="B100" s="173" t="s">
        <v>171</v>
      </c>
      <c r="C100" s="195" t="s">
        <v>172</v>
      </c>
      <c r="D100" s="175" t="s">
        <v>78</v>
      </c>
      <c r="E100" s="196">
        <f>IFERROR(+E72+E97,0)</f>
        <v>0</v>
      </c>
      <c r="F100" s="197">
        <f>IFERROR(+F72+F97,0)</f>
        <v>0</v>
      </c>
      <c r="G100" s="104" t="s">
        <v>47</v>
      </c>
      <c r="H100" s="74"/>
    </row>
    <row r="101" spans="1:8" x14ac:dyDescent="0.3">
      <c r="A101" s="71"/>
      <c r="B101" s="173" t="s">
        <v>173</v>
      </c>
      <c r="C101" s="174" t="s">
        <v>174</v>
      </c>
      <c r="D101" s="175" t="s">
        <v>78</v>
      </c>
      <c r="E101" s="136"/>
      <c r="F101" s="137"/>
      <c r="G101" s="104" t="s">
        <v>47</v>
      </c>
      <c r="H101" s="74"/>
    </row>
    <row r="102" spans="1:8" ht="28.5" x14ac:dyDescent="0.3">
      <c r="A102" s="71"/>
      <c r="B102" s="173" t="s">
        <v>175</v>
      </c>
      <c r="C102" s="200" t="s">
        <v>285</v>
      </c>
      <c r="D102" s="175" t="s">
        <v>177</v>
      </c>
      <c r="E102" s="201" t="str">
        <f>IFERROR(+(E101/E100)*100," ")</f>
        <v xml:space="preserve"> </v>
      </c>
      <c r="F102" s="202" t="str">
        <f>IFERROR(+(F101/F100)*100," ")</f>
        <v xml:space="preserve"> </v>
      </c>
      <c r="G102" s="104" t="s">
        <v>47</v>
      </c>
      <c r="H102" s="74"/>
    </row>
    <row r="103" spans="1:8" ht="16.350000000000001" customHeight="1" x14ac:dyDescent="0.3">
      <c r="A103" s="71"/>
      <c r="B103" s="173" t="s">
        <v>178</v>
      </c>
      <c r="C103" s="195" t="s">
        <v>179</v>
      </c>
      <c r="D103" s="175" t="s">
        <v>78</v>
      </c>
      <c r="E103" s="203">
        <f>+IF(E39-E59-E60&gt;=0,E39-E59-E60,"0,000000")</f>
        <v>0</v>
      </c>
      <c r="F103" s="204">
        <f>+IF(F39-F59-F60&gt;=0,F39-F59-F60,"0,000000")</f>
        <v>0</v>
      </c>
      <c r="G103" s="104" t="s">
        <v>47</v>
      </c>
      <c r="H103" s="74"/>
    </row>
    <row r="104" spans="1:8" ht="16.350000000000001" customHeight="1" x14ac:dyDescent="0.3">
      <c r="A104" s="71"/>
      <c r="B104" s="173" t="s">
        <v>180</v>
      </c>
      <c r="C104" s="174" t="s">
        <v>181</v>
      </c>
      <c r="D104" s="175" t="s">
        <v>78</v>
      </c>
      <c r="E104" s="206">
        <f>IFERROR(+E101-E103," ")</f>
        <v>0</v>
      </c>
      <c r="F104" s="197">
        <f>IFERROR(+F101-F103," ")</f>
        <v>0</v>
      </c>
      <c r="G104" s="104" t="s">
        <v>47</v>
      </c>
      <c r="H104" s="74"/>
    </row>
    <row r="105" spans="1:8" ht="16.350000000000001" customHeight="1" x14ac:dyDescent="0.3">
      <c r="A105" s="71"/>
      <c r="B105" s="173" t="s">
        <v>182</v>
      </c>
      <c r="C105" s="174" t="s">
        <v>183</v>
      </c>
      <c r="D105" s="175" t="s">
        <v>78</v>
      </c>
      <c r="E105" s="196">
        <f>IFERROR(+E100+E101," ")</f>
        <v>0</v>
      </c>
      <c r="F105" s="197">
        <f>IFERROR(+F100+F101," ")</f>
        <v>0</v>
      </c>
      <c r="G105" s="104" t="s">
        <v>47</v>
      </c>
      <c r="H105" s="74"/>
    </row>
    <row r="106" spans="1:8" ht="16.350000000000001" customHeight="1" x14ac:dyDescent="0.3">
      <c r="A106" s="71"/>
      <c r="B106" s="207" t="s">
        <v>184</v>
      </c>
      <c r="C106" s="174" t="s">
        <v>185</v>
      </c>
      <c r="D106" s="175" t="s">
        <v>134</v>
      </c>
      <c r="E106" s="136">
        <f>+IF(E75&lt;&gt;0,E75,IF(E82&lt;&gt;0,E82,E81))</f>
        <v>0</v>
      </c>
      <c r="F106" s="137">
        <f>+IF((F77+F79)&lt;&gt;0,F77+F79,IF(F81&lt;&gt;0,F81,F82))</f>
        <v>0</v>
      </c>
      <c r="G106" s="104" t="s">
        <v>47</v>
      </c>
      <c r="H106" s="74"/>
    </row>
    <row r="107" spans="1:8" ht="16.350000000000001" customHeight="1" x14ac:dyDescent="0.3">
      <c r="A107" s="71"/>
      <c r="B107" s="173" t="s">
        <v>186</v>
      </c>
      <c r="C107" s="174" t="s">
        <v>187</v>
      </c>
      <c r="D107" s="175" t="s">
        <v>164</v>
      </c>
      <c r="E107" s="201" t="str">
        <f>IFERROR(FLOOR(+E105/E106,0.01)," ")</f>
        <v xml:space="preserve"> </v>
      </c>
      <c r="F107" s="202" t="str">
        <f>IFERROR(FLOOR(+F105/F106,0.01)," ")</f>
        <v xml:space="preserve"> </v>
      </c>
      <c r="G107" s="104" t="s">
        <v>47</v>
      </c>
      <c r="H107" s="74"/>
    </row>
    <row r="108" spans="1:8" ht="16.350000000000001" customHeight="1" x14ac:dyDescent="0.3">
      <c r="A108" s="71"/>
      <c r="B108" s="173" t="s">
        <v>188</v>
      </c>
      <c r="C108" s="174" t="s">
        <v>189</v>
      </c>
      <c r="D108" s="175" t="s">
        <v>164</v>
      </c>
      <c r="E108" s="209"/>
      <c r="F108" s="210"/>
      <c r="G108" s="104" t="s">
        <v>47</v>
      </c>
      <c r="H108" s="74"/>
    </row>
    <row r="109" spans="1:8" ht="16.350000000000001" customHeight="1" x14ac:dyDescent="0.3">
      <c r="A109" s="71"/>
      <c r="B109" s="181" t="s">
        <v>190</v>
      </c>
      <c r="C109" s="182" t="s">
        <v>191</v>
      </c>
      <c r="D109" s="183" t="s">
        <v>164</v>
      </c>
      <c r="E109" s="211" t="str">
        <f>IFERROR(FLOOR(+IF((E59+E60)&lt;E38,(E72-E59-E60-E62+E38+E123)/E106,(E72-E116+E123)/E106),0.01)," ")</f>
        <v xml:space="preserve"> </v>
      </c>
      <c r="F109" s="212" t="str">
        <f>IFERROR(FLOOR(+IF((F59+F60)&lt;F38,(F72-F59-F60-F62+F38+F123)/F106,(F72-F116+F123)/F106),0.01)," ")</f>
        <v xml:space="preserve"> </v>
      </c>
      <c r="G109" s="104" t="s">
        <v>47</v>
      </c>
      <c r="H109" s="74"/>
    </row>
    <row r="110" spans="1:8" ht="16.350000000000001" customHeight="1" x14ac:dyDescent="0.3">
      <c r="A110" s="71"/>
      <c r="B110" s="165"/>
      <c r="C110" s="166"/>
      <c r="D110" s="167"/>
      <c r="E110" s="166"/>
      <c r="F110" s="166"/>
      <c r="G110" s="213"/>
      <c r="H110" s="315"/>
    </row>
    <row r="111" spans="1:8" ht="16.350000000000001" customHeight="1" x14ac:dyDescent="0.3">
      <c r="A111" s="71"/>
      <c r="B111" s="101" t="s">
        <v>192</v>
      </c>
      <c r="C111" s="71"/>
      <c r="D111" s="71"/>
      <c r="E111" s="71"/>
      <c r="F111" s="71"/>
      <c r="G111" s="79" t="s">
        <v>193</v>
      </c>
      <c r="H111" s="74"/>
    </row>
    <row r="112" spans="1:8" ht="53.25" customHeight="1" x14ac:dyDescent="0.3">
      <c r="A112" s="71"/>
      <c r="B112" s="648" t="s">
        <v>194</v>
      </c>
      <c r="C112" s="648"/>
      <c r="D112" s="648"/>
      <c r="E112" s="648"/>
      <c r="F112" s="648"/>
      <c r="G112" s="73"/>
      <c r="H112" s="74"/>
    </row>
    <row r="113" spans="1:8" ht="16.350000000000001" customHeight="1" x14ac:dyDescent="0.3">
      <c r="A113" s="71"/>
      <c r="B113" s="651" t="s">
        <v>71</v>
      </c>
      <c r="C113" s="652" t="s">
        <v>195</v>
      </c>
      <c r="D113" s="652" t="s">
        <v>196</v>
      </c>
      <c r="E113" s="119" t="s">
        <v>60</v>
      </c>
      <c r="F113" s="120" t="s">
        <v>61</v>
      </c>
      <c r="G113" s="73"/>
      <c r="H113" s="74"/>
    </row>
    <row r="114" spans="1:8" ht="28.5" x14ac:dyDescent="0.3">
      <c r="A114" s="71"/>
      <c r="B114" s="651"/>
      <c r="C114" s="652"/>
      <c r="D114" s="652"/>
      <c r="E114" s="214" t="s">
        <v>286</v>
      </c>
      <c r="F114" s="215" t="s">
        <v>286</v>
      </c>
      <c r="G114" s="73"/>
      <c r="H114" s="74"/>
    </row>
    <row r="115" spans="1:8" ht="16.350000000000001" customHeight="1" x14ac:dyDescent="0.3">
      <c r="A115" s="71"/>
      <c r="B115" s="216">
        <v>1</v>
      </c>
      <c r="C115" s="217">
        <v>2</v>
      </c>
      <c r="D115" s="217" t="s">
        <v>75</v>
      </c>
      <c r="E115" s="217">
        <v>3</v>
      </c>
      <c r="F115" s="218">
        <v>4</v>
      </c>
      <c r="G115" s="79"/>
      <c r="H115" s="74"/>
    </row>
    <row r="116" spans="1:8" ht="27.95" customHeight="1" x14ac:dyDescent="0.3">
      <c r="A116" s="71"/>
      <c r="B116" s="219" t="s">
        <v>107</v>
      </c>
      <c r="C116" s="169" t="s">
        <v>198</v>
      </c>
      <c r="D116" s="170" t="s">
        <v>78</v>
      </c>
      <c r="E116" s="220"/>
      <c r="F116" s="221"/>
      <c r="G116" s="104" t="s">
        <v>47</v>
      </c>
      <c r="H116" s="74"/>
    </row>
    <row r="117" spans="1:8" ht="28.5" x14ac:dyDescent="0.3">
      <c r="A117" s="71"/>
      <c r="B117" s="222" t="s">
        <v>199</v>
      </c>
      <c r="C117" s="223" t="s">
        <v>200</v>
      </c>
      <c r="D117" s="194" t="s">
        <v>78</v>
      </c>
      <c r="E117" s="136"/>
      <c r="F117" s="137"/>
      <c r="G117" s="104" t="s">
        <v>47</v>
      </c>
      <c r="H117" s="74"/>
    </row>
    <row r="118" spans="1:8" ht="42.75" x14ac:dyDescent="0.3">
      <c r="A118" s="71"/>
      <c r="B118" s="199" t="s">
        <v>201</v>
      </c>
      <c r="C118" s="224" t="s">
        <v>202</v>
      </c>
      <c r="D118" s="175" t="s">
        <v>78</v>
      </c>
      <c r="E118" s="136"/>
      <c r="F118" s="137"/>
      <c r="G118" s="104" t="s">
        <v>47</v>
      </c>
      <c r="H118" s="74"/>
    </row>
    <row r="119" spans="1:8" ht="42.75" x14ac:dyDescent="0.3">
      <c r="A119" s="71"/>
      <c r="B119" s="199" t="s">
        <v>203</v>
      </c>
      <c r="C119" s="224" t="s">
        <v>204</v>
      </c>
      <c r="D119" s="175" t="s">
        <v>78</v>
      </c>
      <c r="E119" s="136"/>
      <c r="F119" s="137"/>
      <c r="G119" s="104" t="s">
        <v>47</v>
      </c>
      <c r="H119" s="74"/>
    </row>
    <row r="120" spans="1:8" ht="28.5" x14ac:dyDescent="0.3">
      <c r="A120" s="71"/>
      <c r="B120" s="199" t="s">
        <v>205</v>
      </c>
      <c r="C120" s="224" t="s">
        <v>206</v>
      </c>
      <c r="D120" s="175" t="s">
        <v>78</v>
      </c>
      <c r="E120" s="136"/>
      <c r="F120" s="137"/>
      <c r="G120" s="104" t="s">
        <v>47</v>
      </c>
      <c r="H120" s="74"/>
    </row>
    <row r="121" spans="1:8" ht="27.95" customHeight="1" x14ac:dyDescent="0.3">
      <c r="A121" s="71"/>
      <c r="B121" s="199" t="s">
        <v>207</v>
      </c>
      <c r="C121" s="224" t="s">
        <v>208</v>
      </c>
      <c r="D121" s="175" t="s">
        <v>78</v>
      </c>
      <c r="E121" s="196">
        <f>+E116-E117-E118-E119-E120</f>
        <v>0</v>
      </c>
      <c r="F121" s="197">
        <f>+F116-F117-F118-F119-F120</f>
        <v>0</v>
      </c>
      <c r="G121" s="104" t="s">
        <v>47</v>
      </c>
      <c r="H121" s="74"/>
    </row>
    <row r="122" spans="1:8" ht="28.5" x14ac:dyDescent="0.3">
      <c r="A122" s="71"/>
      <c r="B122" s="199" t="s">
        <v>209</v>
      </c>
      <c r="C122" s="224" t="s">
        <v>210</v>
      </c>
      <c r="D122" s="175" t="s">
        <v>78</v>
      </c>
      <c r="E122" s="136"/>
      <c r="F122" s="137"/>
      <c r="G122" s="104" t="s">
        <v>47</v>
      </c>
      <c r="H122" s="74"/>
    </row>
    <row r="123" spans="1:8" ht="42.75" x14ac:dyDescent="0.3">
      <c r="A123" s="71"/>
      <c r="B123" s="199" t="s">
        <v>211</v>
      </c>
      <c r="C123" s="200" t="s">
        <v>212</v>
      </c>
      <c r="D123" s="175" t="s">
        <v>78</v>
      </c>
      <c r="E123" s="196">
        <f>IFERROR(+IF((E117+E118)&lt;(E124),E119+E120+E124,E117+E118+E119+E120),"  ")</f>
        <v>0</v>
      </c>
      <c r="F123" s="197">
        <f>IFERROR(+IF((F117+F118)&lt;(F124),F119+F120+F124,F117+F118+F119+F120)," ")</f>
        <v>0</v>
      </c>
      <c r="G123" s="104" t="s">
        <v>47</v>
      </c>
      <c r="H123" s="74"/>
    </row>
    <row r="124" spans="1:8" ht="28.5" x14ac:dyDescent="0.3">
      <c r="A124" s="71"/>
      <c r="B124" s="199" t="s">
        <v>213</v>
      </c>
      <c r="C124" s="200" t="s">
        <v>214</v>
      </c>
      <c r="D124" s="175" t="s">
        <v>78</v>
      </c>
      <c r="E124" s="136"/>
      <c r="F124" s="137"/>
      <c r="G124" s="104" t="s">
        <v>47</v>
      </c>
      <c r="H124" s="74"/>
    </row>
    <row r="125" spans="1:8" ht="28.5" x14ac:dyDescent="0.3">
      <c r="A125" s="71"/>
      <c r="B125" s="225" t="s">
        <v>215</v>
      </c>
      <c r="C125" s="226" t="s">
        <v>216</v>
      </c>
      <c r="D125" s="183" t="s">
        <v>78</v>
      </c>
      <c r="E125" s="141"/>
      <c r="F125" s="142"/>
      <c r="G125" s="104" t="s">
        <v>47</v>
      </c>
      <c r="H125" s="74"/>
    </row>
    <row r="126" spans="1:8" ht="16.350000000000001" customHeight="1" x14ac:dyDescent="0.3">
      <c r="A126" s="71"/>
      <c r="B126" s="118"/>
      <c r="C126" s="71"/>
      <c r="D126" s="71"/>
      <c r="E126" s="71"/>
      <c r="F126" s="71"/>
      <c r="G126" s="73"/>
      <c r="H126" s="74"/>
    </row>
    <row r="127" spans="1:8" ht="16.350000000000001" customHeight="1" x14ac:dyDescent="0.3">
      <c r="A127" s="71"/>
      <c r="B127" s="227"/>
      <c r="C127" s="71"/>
      <c r="D127" s="228"/>
      <c r="E127" s="229"/>
      <c r="F127" s="228"/>
      <c r="G127" s="230"/>
      <c r="H127" s="316"/>
    </row>
    <row r="128" spans="1:8" ht="16.350000000000001" customHeight="1" x14ac:dyDescent="0.3">
      <c r="A128" s="71"/>
      <c r="B128" s="101" t="s">
        <v>217</v>
      </c>
      <c r="C128" s="231"/>
      <c r="D128" s="231"/>
      <c r="E128" s="228"/>
      <c r="F128" s="228"/>
      <c r="G128" s="232"/>
      <c r="H128" s="316"/>
    </row>
    <row r="129" spans="1:8" ht="42.75" customHeight="1" x14ac:dyDescent="0.3">
      <c r="A129" s="71"/>
      <c r="B129" s="653" t="str">
        <f>+IF(Identifikace!D21="Prosím vyberte","Vyplňte, prosím, v listu Identifikace, zda uplatňujete dvousložkovou formu ceny.",IF(Identifikace!D21="ano","V listu Identifikace jste uvedli, že uplatňujete DVOUSLOŽKOVU FORMU CENY, vyplňte, prosím, tuto tabulku.","V listu Identifikace jste uvedli, že dvousložkovu formu ceny neuplatňujete, proto tuto tabulku nevyplňujte."))</f>
        <v>V listu Identifikace jste uvedli, že dvousložkovu formu ceny neuplatňujete, proto tuto tabulku nevyplňujte.</v>
      </c>
      <c r="C129" s="653"/>
      <c r="D129" s="653"/>
      <c r="E129" s="653"/>
      <c r="F129" s="653"/>
      <c r="G129" s="232"/>
      <c r="H129" s="316"/>
    </row>
    <row r="130" spans="1:8" ht="16.350000000000001" customHeight="1" x14ac:dyDescent="0.3">
      <c r="A130" s="71"/>
      <c r="B130" s="101"/>
      <c r="C130" s="231"/>
      <c r="D130" s="231"/>
      <c r="E130" s="228"/>
      <c r="F130" s="228"/>
      <c r="G130" s="232"/>
      <c r="H130" s="316"/>
    </row>
    <row r="131" spans="1:8" ht="53.25" customHeight="1" x14ac:dyDescent="0.3">
      <c r="A131" s="71"/>
      <c r="B131" s="654" t="s">
        <v>218</v>
      </c>
      <c r="C131" s="654"/>
      <c r="D131" s="654"/>
      <c r="E131" s="654"/>
      <c r="F131" s="654"/>
      <c r="G131" s="187"/>
      <c r="H131" s="317"/>
    </row>
    <row r="132" spans="1:8" ht="16.350000000000001" customHeight="1" x14ac:dyDescent="0.3">
      <c r="A132" s="71"/>
      <c r="B132" s="655"/>
      <c r="C132" s="656" t="s">
        <v>158</v>
      </c>
      <c r="D132" s="656" t="s">
        <v>159</v>
      </c>
      <c r="E132" s="233" t="s">
        <v>60</v>
      </c>
      <c r="F132" s="234" t="s">
        <v>61</v>
      </c>
      <c r="G132" s="657"/>
      <c r="H132" s="74"/>
    </row>
    <row r="133" spans="1:8" ht="16.350000000000001" customHeight="1" x14ac:dyDescent="0.3">
      <c r="A133" s="71"/>
      <c r="B133" s="655"/>
      <c r="C133" s="656"/>
      <c r="D133" s="656"/>
      <c r="E133" s="121" t="s">
        <v>74</v>
      </c>
      <c r="F133" s="122" t="s">
        <v>74</v>
      </c>
      <c r="G133" s="657"/>
      <c r="H133" s="74"/>
    </row>
    <row r="134" spans="1:8" ht="16.350000000000001" customHeight="1" x14ac:dyDescent="0.3">
      <c r="A134" s="71"/>
      <c r="B134" s="235">
        <v>1</v>
      </c>
      <c r="C134" s="190">
        <v>2</v>
      </c>
      <c r="D134" s="190" t="s">
        <v>75</v>
      </c>
      <c r="E134" s="190">
        <v>3</v>
      </c>
      <c r="F134" s="191">
        <v>4</v>
      </c>
      <c r="G134" s="657"/>
      <c r="H134" s="74"/>
    </row>
    <row r="135" spans="1:8" ht="28.5" x14ac:dyDescent="0.3">
      <c r="A135" s="71"/>
      <c r="B135" s="168" t="s">
        <v>219</v>
      </c>
      <c r="C135" s="169" t="s">
        <v>220</v>
      </c>
      <c r="D135" s="170" t="s">
        <v>78</v>
      </c>
      <c r="E135" s="220"/>
      <c r="F135" s="221"/>
      <c r="G135" s="104" t="s">
        <v>47</v>
      </c>
      <c r="H135" s="74"/>
    </row>
    <row r="136" spans="1:8" ht="28.5" x14ac:dyDescent="0.3">
      <c r="A136" s="71"/>
      <c r="B136" s="173" t="s">
        <v>221</v>
      </c>
      <c r="C136" s="174" t="s">
        <v>222</v>
      </c>
      <c r="D136" s="175" t="s">
        <v>177</v>
      </c>
      <c r="E136" s="201" t="str">
        <f>IFERROR(+(E135/E105)*100,"  ")</f>
        <v xml:space="preserve">  </v>
      </c>
      <c r="F136" s="202" t="str">
        <f>IFERROR(+(F135/F105)*100,"  ")</f>
        <v xml:space="preserve">  </v>
      </c>
      <c r="G136" s="104" t="s">
        <v>47</v>
      </c>
      <c r="H136" s="74"/>
    </row>
    <row r="137" spans="1:8" ht="28.5" x14ac:dyDescent="0.3">
      <c r="A137" s="71"/>
      <c r="B137" s="173" t="s">
        <v>223</v>
      </c>
      <c r="C137" s="174" t="s">
        <v>224</v>
      </c>
      <c r="D137" s="175" t="s">
        <v>78</v>
      </c>
      <c r="E137" s="196" t="str">
        <f>IF(E135&lt;&gt;0,E105-E135," ")</f>
        <v xml:space="preserve"> </v>
      </c>
      <c r="F137" s="197" t="str">
        <f>IF(F135&lt;&gt;0,F105-F135," ")</f>
        <v xml:space="preserve"> </v>
      </c>
      <c r="G137" s="104" t="s">
        <v>47</v>
      </c>
      <c r="H137" s="74"/>
    </row>
    <row r="138" spans="1:8" ht="27.95" customHeight="1" x14ac:dyDescent="0.3">
      <c r="A138" s="71"/>
      <c r="B138" s="173" t="s">
        <v>225</v>
      </c>
      <c r="C138" s="174" t="s">
        <v>226</v>
      </c>
      <c r="D138" s="175" t="s">
        <v>78</v>
      </c>
      <c r="E138" s="196" t="str">
        <f>IFERROR(IF(E136&lt;&gt;0,E100*(1-(E136/100))," "),"  ")</f>
        <v xml:space="preserve">  </v>
      </c>
      <c r="F138" s="197" t="str">
        <f>IFERROR(IF(F136&lt;&gt;0,F100*(1-(F136/100))," "),"  ")</f>
        <v xml:space="preserve">  </v>
      </c>
      <c r="G138" s="104" t="s">
        <v>47</v>
      </c>
      <c r="H138" s="74"/>
    </row>
    <row r="139" spans="1:8" ht="27.95" customHeight="1" x14ac:dyDescent="0.3">
      <c r="A139" s="71"/>
      <c r="B139" s="173" t="s">
        <v>227</v>
      </c>
      <c r="C139" s="174" t="s">
        <v>228</v>
      </c>
      <c r="D139" s="175" t="s">
        <v>78</v>
      </c>
      <c r="E139" s="196" t="str">
        <f>IFERROR(+E137-E138," ")</f>
        <v xml:space="preserve"> </v>
      </c>
      <c r="F139" s="197" t="str">
        <f>IFERROR(+F137-F138," ")</f>
        <v xml:space="preserve"> </v>
      </c>
      <c r="G139" s="104" t="s">
        <v>47</v>
      </c>
      <c r="H139" s="74"/>
    </row>
    <row r="140" spans="1:8" ht="27.95" customHeight="1" x14ac:dyDescent="0.3">
      <c r="A140" s="71"/>
      <c r="B140" s="173" t="s">
        <v>229</v>
      </c>
      <c r="C140" s="236" t="s">
        <v>230</v>
      </c>
      <c r="D140" s="175" t="s">
        <v>164</v>
      </c>
      <c r="E140" s="201" t="str">
        <f>IFERROR(FLOOR(+E137/E106,0.01)," ")</f>
        <v xml:space="preserve"> </v>
      </c>
      <c r="F140" s="202" t="str">
        <f>IFERROR(FLOOR(+F137/F106,0.01)," ")</f>
        <v xml:space="preserve"> </v>
      </c>
      <c r="G140" s="104" t="s">
        <v>47</v>
      </c>
      <c r="H140" s="74"/>
    </row>
    <row r="141" spans="1:8" ht="27.95" customHeight="1" x14ac:dyDescent="0.3">
      <c r="A141" s="71"/>
      <c r="B141" s="173" t="s">
        <v>231</v>
      </c>
      <c r="C141" s="236" t="s">
        <v>232</v>
      </c>
      <c r="D141" s="175" t="s">
        <v>164</v>
      </c>
      <c r="E141" s="209"/>
      <c r="F141" s="210"/>
      <c r="G141" s="104" t="s">
        <v>47</v>
      </c>
      <c r="H141" s="74"/>
    </row>
    <row r="142" spans="1:8" ht="37.5" customHeight="1" x14ac:dyDescent="0.3">
      <c r="A142" s="71"/>
      <c r="B142" s="237" t="s">
        <v>233</v>
      </c>
      <c r="C142" s="658" t="s">
        <v>234</v>
      </c>
      <c r="D142" s="658"/>
      <c r="E142" s="238"/>
      <c r="F142" s="239"/>
      <c r="G142" s="104" t="s">
        <v>47</v>
      </c>
      <c r="H142" s="74"/>
    </row>
    <row r="143" spans="1:8" ht="16.350000000000001" customHeight="1" x14ac:dyDescent="0.3">
      <c r="A143" s="71"/>
      <c r="B143" s="118"/>
      <c r="C143" s="71"/>
      <c r="D143" s="71"/>
      <c r="E143" s="71"/>
      <c r="F143" s="71"/>
      <c r="G143" s="73"/>
      <c r="H143" s="74"/>
    </row>
    <row r="144" spans="1:8" ht="16.350000000000001" customHeight="1" x14ac:dyDescent="0.3">
      <c r="A144" s="71"/>
      <c r="B144" s="118"/>
      <c r="C144" s="71"/>
      <c r="D144" s="71"/>
      <c r="E144" s="71"/>
      <c r="F144" s="71"/>
      <c r="G144" s="73"/>
      <c r="H144" s="74"/>
    </row>
    <row r="145" spans="1:8" ht="16.350000000000001" customHeight="1" x14ac:dyDescent="0.3">
      <c r="A145" s="71"/>
      <c r="B145" s="101" t="s">
        <v>44</v>
      </c>
      <c r="C145" s="240"/>
      <c r="D145" s="240"/>
      <c r="E145" s="240"/>
      <c r="F145" s="241" t="s">
        <v>235</v>
      </c>
      <c r="G145" s="73"/>
      <c r="H145" s="74"/>
    </row>
    <row r="146" spans="1:8" ht="55.5" customHeight="1" x14ac:dyDescent="0.35">
      <c r="A146" s="71"/>
      <c r="B146" s="659" t="s">
        <v>236</v>
      </c>
      <c r="C146" s="659"/>
      <c r="D146" s="659"/>
      <c r="E146" s="659"/>
      <c r="F146" s="659"/>
      <c r="G146" s="73"/>
      <c r="H146" s="74"/>
    </row>
    <row r="147" spans="1:8" ht="16.350000000000001" customHeight="1" x14ac:dyDescent="0.3">
      <c r="A147" s="71"/>
      <c r="B147" s="240" t="s">
        <v>237</v>
      </c>
      <c r="C147" s="240"/>
      <c r="D147" s="71"/>
      <c r="E147" s="240"/>
      <c r="F147" s="240"/>
      <c r="G147" s="79"/>
      <c r="H147" s="74"/>
    </row>
    <row r="148" spans="1:8" ht="16.350000000000001" customHeight="1" x14ac:dyDescent="0.3">
      <c r="A148" s="71"/>
      <c r="B148" s="660" t="s">
        <v>71</v>
      </c>
      <c r="C148" s="647" t="s">
        <v>72</v>
      </c>
      <c r="D148" s="647" t="s">
        <v>159</v>
      </c>
      <c r="E148" s="242" t="s">
        <v>60</v>
      </c>
      <c r="F148" s="109" t="s">
        <v>61</v>
      </c>
      <c r="G148" s="73"/>
      <c r="H148" s="74"/>
    </row>
    <row r="149" spans="1:8" ht="16.350000000000001" customHeight="1" x14ac:dyDescent="0.3">
      <c r="A149" s="71"/>
      <c r="B149" s="660"/>
      <c r="C149" s="647"/>
      <c r="D149" s="647"/>
      <c r="E149" s="121" t="s">
        <v>238</v>
      </c>
      <c r="F149" s="122" t="s">
        <v>238</v>
      </c>
      <c r="G149" s="73"/>
      <c r="H149" s="74"/>
    </row>
    <row r="150" spans="1:8" ht="16.350000000000001" customHeight="1" x14ac:dyDescent="0.3">
      <c r="A150" s="71"/>
      <c r="B150" s="660"/>
      <c r="C150" s="647"/>
      <c r="D150" s="647"/>
      <c r="E150" s="243" t="s">
        <v>74</v>
      </c>
      <c r="F150" s="244" t="s">
        <v>74</v>
      </c>
      <c r="G150" s="73"/>
      <c r="H150" s="74"/>
    </row>
    <row r="151" spans="1:8" ht="16.350000000000001" customHeight="1" x14ac:dyDescent="0.3">
      <c r="A151" s="71"/>
      <c r="B151" s="245">
        <v>1</v>
      </c>
      <c r="C151" s="246">
        <v>2</v>
      </c>
      <c r="D151" s="246" t="s">
        <v>75</v>
      </c>
      <c r="E151" s="246">
        <v>3</v>
      </c>
      <c r="F151" s="247">
        <v>4</v>
      </c>
      <c r="G151" s="248"/>
      <c r="H151" s="74"/>
    </row>
    <row r="152" spans="1:8" ht="16.350000000000001" customHeight="1" x14ac:dyDescent="0.3">
      <c r="A152" s="71"/>
      <c r="B152" s="661" t="s">
        <v>239</v>
      </c>
      <c r="C152" s="661"/>
      <c r="D152" s="661"/>
      <c r="E152" s="661"/>
      <c r="F152" s="661"/>
      <c r="G152" s="248"/>
      <c r="H152" s="74"/>
    </row>
    <row r="153" spans="1:8" ht="28.5" x14ac:dyDescent="0.3">
      <c r="A153" s="71"/>
      <c r="B153" s="249" t="s">
        <v>76</v>
      </c>
      <c r="C153" s="250" t="s">
        <v>240</v>
      </c>
      <c r="D153" s="251" t="s">
        <v>78</v>
      </c>
      <c r="E153" s="149"/>
      <c r="F153" s="150"/>
      <c r="G153" s="104" t="s">
        <v>47</v>
      </c>
      <c r="H153" s="74"/>
    </row>
    <row r="154" spans="1:8" x14ac:dyDescent="0.3">
      <c r="A154" s="71"/>
      <c r="B154" s="252" t="s">
        <v>79</v>
      </c>
      <c r="C154" s="253" t="s">
        <v>241</v>
      </c>
      <c r="D154" s="254" t="s">
        <v>135</v>
      </c>
      <c r="E154" s="255">
        <v>4.8999999999999998E-3</v>
      </c>
      <c r="F154" s="256">
        <v>4.8999999999999998E-3</v>
      </c>
      <c r="G154" s="104" t="s">
        <v>47</v>
      </c>
      <c r="H154" s="74"/>
    </row>
    <row r="155" spans="1:8" x14ac:dyDescent="0.3">
      <c r="A155" s="71"/>
      <c r="B155" s="252" t="s">
        <v>81</v>
      </c>
      <c r="C155" s="195" t="s">
        <v>242</v>
      </c>
      <c r="D155" s="254" t="s">
        <v>78</v>
      </c>
      <c r="E155" s="196" t="str">
        <f>IF(ISBLANK(E153),"  ",E153*E154)</f>
        <v xml:space="preserve">  </v>
      </c>
      <c r="F155" s="197" t="str">
        <f>IF(ISBLANK(F153),"  ",F153*F154)</f>
        <v xml:space="preserve">  </v>
      </c>
      <c r="G155" s="104" t="s">
        <v>47</v>
      </c>
      <c r="H155" s="74"/>
    </row>
    <row r="156" spans="1:8" ht="29.25" x14ac:dyDescent="0.3">
      <c r="A156" s="71"/>
      <c r="B156" s="252" t="s">
        <v>87</v>
      </c>
      <c r="C156" s="258" t="s">
        <v>243</v>
      </c>
      <c r="D156" s="254" t="s">
        <v>78</v>
      </c>
      <c r="E156" s="151"/>
      <c r="F156" s="152"/>
      <c r="G156" s="104" t="s">
        <v>47</v>
      </c>
      <c r="H156" s="74"/>
    </row>
    <row r="157" spans="1:8" x14ac:dyDescent="0.3">
      <c r="A157" s="71"/>
      <c r="B157" s="252" t="s">
        <v>89</v>
      </c>
      <c r="C157" s="195" t="s">
        <v>244</v>
      </c>
      <c r="D157" s="254" t="s">
        <v>135</v>
      </c>
      <c r="E157" s="255">
        <v>9.1999999999999998E-3</v>
      </c>
      <c r="F157" s="256">
        <v>9.1999999999999998E-3</v>
      </c>
      <c r="G157" s="104" t="s">
        <v>47</v>
      </c>
      <c r="H157" s="74"/>
    </row>
    <row r="158" spans="1:8" x14ac:dyDescent="0.3">
      <c r="A158" s="71"/>
      <c r="B158" s="252" t="s">
        <v>91</v>
      </c>
      <c r="C158" s="195" t="s">
        <v>245</v>
      </c>
      <c r="D158" s="254" t="s">
        <v>78</v>
      </c>
      <c r="E158" s="196" t="str">
        <f>IF(ISBLANK(E156),"  ",E156*E157)</f>
        <v xml:space="preserve">  </v>
      </c>
      <c r="F158" s="197" t="str">
        <f>IF(ISBLANK(F156),"  ",F156*F157)</f>
        <v xml:space="preserve">  </v>
      </c>
      <c r="G158" s="104" t="s">
        <v>47</v>
      </c>
      <c r="H158" s="74"/>
    </row>
    <row r="159" spans="1:8" ht="42.75" x14ac:dyDescent="0.3">
      <c r="A159" s="71"/>
      <c r="B159" s="252" t="s">
        <v>93</v>
      </c>
      <c r="C159" s="195" t="s">
        <v>246</v>
      </c>
      <c r="D159" s="254" t="s">
        <v>78</v>
      </c>
      <c r="E159" s="318"/>
      <c r="F159" s="319"/>
      <c r="G159" s="104" t="s">
        <v>47</v>
      </c>
      <c r="H159" s="79"/>
    </row>
    <row r="160" spans="1:8" ht="42.75" x14ac:dyDescent="0.3">
      <c r="A160" s="71"/>
      <c r="B160" s="252" t="s">
        <v>99</v>
      </c>
      <c r="C160" s="195" t="s">
        <v>247</v>
      </c>
      <c r="D160" s="254" t="s">
        <v>78</v>
      </c>
      <c r="E160" s="318"/>
      <c r="F160" s="319"/>
      <c r="G160" s="104" t="s">
        <v>47</v>
      </c>
      <c r="H160" s="74"/>
    </row>
    <row r="161" spans="1:8" x14ac:dyDescent="0.3">
      <c r="A161" s="71"/>
      <c r="B161" s="252" t="s">
        <v>101</v>
      </c>
      <c r="C161" s="195" t="s">
        <v>248</v>
      </c>
      <c r="D161" s="254" t="s">
        <v>78</v>
      </c>
      <c r="E161" s="260">
        <v>7.0000000000000007E-2</v>
      </c>
      <c r="F161" s="261">
        <v>7.0000000000000007E-2</v>
      </c>
      <c r="G161" s="104" t="s">
        <v>47</v>
      </c>
      <c r="H161" s="74"/>
    </row>
    <row r="162" spans="1:8" x14ac:dyDescent="0.3">
      <c r="A162" s="71"/>
      <c r="B162" s="252" t="s">
        <v>103</v>
      </c>
      <c r="C162" s="195" t="s">
        <v>249</v>
      </c>
      <c r="D162" s="254" t="s">
        <v>135</v>
      </c>
      <c r="E162" s="196" t="str">
        <f>+IF(ISBLANK(E160),"  ",E160*E161)</f>
        <v xml:space="preserve">  </v>
      </c>
      <c r="F162" s="197" t="str">
        <f>+IF(ISBLANK(F160),"  ",F160*F161)</f>
        <v xml:space="preserve">  </v>
      </c>
      <c r="G162" s="104" t="s">
        <v>47</v>
      </c>
      <c r="H162" s="74"/>
    </row>
    <row r="163" spans="1:8" x14ac:dyDescent="0.3">
      <c r="A163" s="71"/>
      <c r="B163" s="262" t="s">
        <v>109</v>
      </c>
      <c r="C163" s="263" t="s">
        <v>250</v>
      </c>
      <c r="D163" s="264" t="s">
        <v>78</v>
      </c>
      <c r="E163" s="145">
        <f>+SUMIF(E155,"&gt;=0",E155)+SUMIF(E158,"&gt;=0",E158)+SUMIF(E159,"&gt;=0",E159)+SUMIF(E162,"&gt;=0",E162)</f>
        <v>0</v>
      </c>
      <c r="F163" s="146">
        <f>+SUMIF(F155,"&gt;=0",F155)+SUMIF(F158,"&gt;=0",F158)+SUMIF(F159,"&gt;=0",F159)+SUMIF(F162,"&gt;=0",F162)</f>
        <v>0</v>
      </c>
      <c r="G163" s="104" t="s">
        <v>47</v>
      </c>
      <c r="H163" s="74"/>
    </row>
    <row r="164" spans="1:8" ht="16.350000000000001" customHeight="1" x14ac:dyDescent="0.3">
      <c r="A164" s="71"/>
      <c r="B164" s="662" t="s">
        <v>251</v>
      </c>
      <c r="C164" s="662"/>
      <c r="D164" s="662"/>
      <c r="E164" s="662"/>
      <c r="F164" s="662"/>
      <c r="G164" s="248"/>
      <c r="H164" s="74"/>
    </row>
    <row r="165" spans="1:8" ht="30" x14ac:dyDescent="0.3">
      <c r="A165" s="71"/>
      <c r="B165" s="266" t="s">
        <v>117</v>
      </c>
      <c r="C165" s="250" t="s">
        <v>252</v>
      </c>
      <c r="D165" s="170" t="s">
        <v>253</v>
      </c>
      <c r="E165" s="149"/>
      <c r="F165" s="150"/>
      <c r="G165" s="104" t="s">
        <v>47</v>
      </c>
      <c r="H165" s="74"/>
    </row>
    <row r="166" spans="1:8" x14ac:dyDescent="0.3">
      <c r="A166" s="71"/>
      <c r="B166" s="267" t="s">
        <v>254</v>
      </c>
      <c r="C166" s="195" t="s">
        <v>255</v>
      </c>
      <c r="D166" s="268" t="s">
        <v>135</v>
      </c>
      <c r="E166" s="269">
        <v>1.07</v>
      </c>
      <c r="F166" s="270">
        <v>1.07</v>
      </c>
      <c r="G166" s="104" t="s">
        <v>47</v>
      </c>
      <c r="H166" s="74"/>
    </row>
    <row r="167" spans="1:8" ht="28.5" x14ac:dyDescent="0.3">
      <c r="A167" s="71"/>
      <c r="B167" s="271" t="s">
        <v>256</v>
      </c>
      <c r="C167" s="263" t="s">
        <v>257</v>
      </c>
      <c r="D167" s="264" t="s">
        <v>78</v>
      </c>
      <c r="E167" s="145" t="str">
        <f>+IF(E165&gt;0,E165*E166*E106,"x")</f>
        <v>x</v>
      </c>
      <c r="F167" s="146" t="str">
        <f>+IF(F165&gt;0,F165*F166*F106,"x")</f>
        <v>x</v>
      </c>
      <c r="G167" s="104" t="s">
        <v>47</v>
      </c>
      <c r="H167" s="74"/>
    </row>
    <row r="168" spans="1:8" ht="16.350000000000001" customHeight="1" x14ac:dyDescent="0.3">
      <c r="A168" s="71"/>
      <c r="B168" s="662" t="s">
        <v>258</v>
      </c>
      <c r="C168" s="662"/>
      <c r="D168" s="662"/>
      <c r="E168" s="662"/>
      <c r="F168" s="662"/>
      <c r="G168" s="73"/>
      <c r="H168" s="74"/>
    </row>
    <row r="169" spans="1:8" ht="16.350000000000001" customHeight="1" x14ac:dyDescent="0.3">
      <c r="A169" s="71"/>
      <c r="B169" s="272" t="s">
        <v>119</v>
      </c>
      <c r="C169" s="250" t="s">
        <v>259</v>
      </c>
      <c r="D169" s="273" t="s">
        <v>78</v>
      </c>
      <c r="E169" s="296">
        <f>IF(AND(E163&lt;&gt;0,E167&gt;0),MIN(E163,E167),E163)</f>
        <v>0</v>
      </c>
      <c r="F169" s="132">
        <f>IF(AND(F163&lt;&gt;0,F167&gt;0),MIN(F163,F167),F163)</f>
        <v>0</v>
      </c>
      <c r="G169" s="104" t="s">
        <v>47</v>
      </c>
      <c r="H169" s="74"/>
    </row>
    <row r="170" spans="1:8" ht="16.350000000000001" customHeight="1" x14ac:dyDescent="0.3">
      <c r="A170" s="71"/>
      <c r="B170" s="262" t="s">
        <v>121</v>
      </c>
      <c r="C170" s="276" t="s">
        <v>174</v>
      </c>
      <c r="D170" s="247" t="s">
        <v>78</v>
      </c>
      <c r="E170" s="145">
        <f>+E101</f>
        <v>0</v>
      </c>
      <c r="F170" s="146">
        <f>+F101</f>
        <v>0</v>
      </c>
      <c r="G170" s="104" t="s">
        <v>47</v>
      </c>
      <c r="H170" s="74"/>
    </row>
    <row r="171" spans="1:8" ht="16.350000000000001" customHeight="1" x14ac:dyDescent="0.3">
      <c r="A171" s="71"/>
      <c r="B171" s="74"/>
      <c r="C171" s="240"/>
      <c r="D171" s="240"/>
      <c r="E171" s="240"/>
      <c r="F171" s="240"/>
      <c r="G171" s="73"/>
      <c r="H171" s="74"/>
    </row>
    <row r="172" spans="1:8" ht="16.350000000000001" customHeight="1" x14ac:dyDescent="0.3">
      <c r="A172" s="71"/>
      <c r="B172" s="277"/>
      <c r="C172" s="240"/>
      <c r="D172" s="240"/>
      <c r="E172" s="240"/>
      <c r="F172" s="240"/>
      <c r="G172" s="73"/>
      <c r="H172" s="74"/>
    </row>
    <row r="173" spans="1:8" ht="16.350000000000001" customHeight="1" x14ac:dyDescent="0.3">
      <c r="A173" s="71"/>
      <c r="B173" s="101" t="s">
        <v>156</v>
      </c>
      <c r="C173" s="240"/>
      <c r="D173" s="240"/>
      <c r="E173" s="240"/>
      <c r="F173" s="240"/>
      <c r="G173" s="73"/>
      <c r="H173" s="74"/>
    </row>
    <row r="174" spans="1:8" ht="42.75" customHeight="1" x14ac:dyDescent="0.3">
      <c r="A174" s="71"/>
      <c r="B174" s="663" t="s">
        <v>260</v>
      </c>
      <c r="C174" s="663"/>
      <c r="D174" s="663"/>
      <c r="E174" s="663"/>
      <c r="F174" s="663"/>
      <c r="G174" s="73"/>
      <c r="H174" s="74"/>
    </row>
    <row r="175" spans="1:8" ht="16.350000000000001" customHeight="1" x14ac:dyDescent="0.3">
      <c r="A175" s="71"/>
      <c r="B175" s="101"/>
      <c r="C175" s="240"/>
      <c r="D175" s="240"/>
      <c r="E175" s="240"/>
      <c r="F175" s="240"/>
      <c r="G175" s="73"/>
      <c r="H175" s="74"/>
    </row>
    <row r="176" spans="1:8" ht="16.350000000000001" customHeight="1" x14ac:dyDescent="0.3">
      <c r="A176" s="71"/>
      <c r="B176" s="660" t="s">
        <v>71</v>
      </c>
      <c r="C176" s="647" t="s">
        <v>72</v>
      </c>
      <c r="D176" s="647" t="s">
        <v>159</v>
      </c>
      <c r="E176" s="242" t="s">
        <v>60</v>
      </c>
      <c r="F176" s="109" t="s">
        <v>61</v>
      </c>
      <c r="G176" s="73"/>
      <c r="H176" s="74"/>
    </row>
    <row r="177" spans="1:8" ht="16.350000000000001" customHeight="1" x14ac:dyDescent="0.3">
      <c r="A177" s="71"/>
      <c r="B177" s="660"/>
      <c r="C177" s="647"/>
      <c r="D177" s="647"/>
      <c r="E177" s="121" t="s">
        <v>238</v>
      </c>
      <c r="F177" s="122" t="s">
        <v>238</v>
      </c>
      <c r="G177" s="73"/>
      <c r="H177" s="74"/>
    </row>
    <row r="178" spans="1:8" ht="16.350000000000001" customHeight="1" x14ac:dyDescent="0.3">
      <c r="A178" s="71"/>
      <c r="B178" s="660"/>
      <c r="C178" s="647"/>
      <c r="D178" s="647"/>
      <c r="E178" s="243" t="s">
        <v>74</v>
      </c>
      <c r="F178" s="244" t="s">
        <v>74</v>
      </c>
      <c r="G178" s="73"/>
      <c r="H178" s="74"/>
    </row>
    <row r="179" spans="1:8" ht="16.350000000000001" customHeight="1" x14ac:dyDescent="0.3">
      <c r="A179" s="71"/>
      <c r="B179" s="245">
        <v>1</v>
      </c>
      <c r="C179" s="246">
        <v>2</v>
      </c>
      <c r="D179" s="246" t="s">
        <v>75</v>
      </c>
      <c r="E179" s="246">
        <v>3</v>
      </c>
      <c r="F179" s="247">
        <v>4</v>
      </c>
      <c r="G179" s="73"/>
      <c r="H179" s="74"/>
    </row>
    <row r="180" spans="1:8" ht="16.350000000000001" customHeight="1" x14ac:dyDescent="0.3">
      <c r="A180" s="71"/>
      <c r="B180" s="661" t="s">
        <v>261</v>
      </c>
      <c r="C180" s="661"/>
      <c r="D180" s="661"/>
      <c r="E180" s="661"/>
      <c r="F180" s="661"/>
      <c r="G180" s="73"/>
      <c r="H180" s="74"/>
    </row>
    <row r="181" spans="1:8" ht="28.5" x14ac:dyDescent="0.3">
      <c r="A181" s="71"/>
      <c r="B181" s="249" t="s">
        <v>123</v>
      </c>
      <c r="C181" s="278" t="s">
        <v>262</v>
      </c>
      <c r="D181" s="273" t="s">
        <v>78</v>
      </c>
      <c r="E181" s="149"/>
      <c r="F181" s="150"/>
      <c r="G181" s="104" t="s">
        <v>47</v>
      </c>
      <c r="H181" s="74"/>
    </row>
    <row r="182" spans="1:8" x14ac:dyDescent="0.3">
      <c r="A182" s="71"/>
      <c r="B182" s="252" t="s">
        <v>125</v>
      </c>
      <c r="C182" s="279" t="s">
        <v>244</v>
      </c>
      <c r="D182" s="320" t="s">
        <v>135</v>
      </c>
      <c r="E182" s="281">
        <v>9.1999999999999998E-3</v>
      </c>
      <c r="F182" s="282">
        <v>9.1999999999999998E-3</v>
      </c>
      <c r="G182" s="104" t="s">
        <v>47</v>
      </c>
      <c r="H182" s="74"/>
    </row>
    <row r="183" spans="1:8" x14ac:dyDescent="0.3">
      <c r="A183" s="71"/>
      <c r="B183" s="252" t="s">
        <v>263</v>
      </c>
      <c r="C183" s="279" t="s">
        <v>245</v>
      </c>
      <c r="D183" s="320" t="s">
        <v>78</v>
      </c>
      <c r="E183" s="196" t="str">
        <f>IF(ISBLANK(E181),"  ",E181*E182)</f>
        <v xml:space="preserve">  </v>
      </c>
      <c r="F183" s="197" t="str">
        <f>IF(ISBLANK(F181),"  ",F181*F182)</f>
        <v xml:space="preserve">  </v>
      </c>
      <c r="G183" s="104" t="s">
        <v>47</v>
      </c>
      <c r="H183" s="74"/>
    </row>
    <row r="184" spans="1:8" ht="42.75" x14ac:dyDescent="0.3">
      <c r="A184" s="71"/>
      <c r="B184" s="252" t="s">
        <v>127</v>
      </c>
      <c r="C184" s="279" t="s">
        <v>264</v>
      </c>
      <c r="D184" s="320" t="s">
        <v>78</v>
      </c>
      <c r="E184" s="114"/>
      <c r="F184" s="115"/>
      <c r="G184" s="104" t="s">
        <v>47</v>
      </c>
      <c r="H184" s="74"/>
    </row>
    <row r="185" spans="1:8" ht="28.5" x14ac:dyDescent="0.3">
      <c r="A185" s="71"/>
      <c r="B185" s="262" t="s">
        <v>162</v>
      </c>
      <c r="C185" s="285" t="s">
        <v>265</v>
      </c>
      <c r="D185" s="321" t="s">
        <v>78</v>
      </c>
      <c r="E185" s="265">
        <f>+SUMIF(E183,"&gt;=0",E183)+SUMIF(E184,"&gt;=0",E184)</f>
        <v>0</v>
      </c>
      <c r="F185" s="146">
        <f>+SUMIF(F183,"&gt;=0",F183)+SUMIF(F184,"&gt;=0",F184)</f>
        <v>0</v>
      </c>
      <c r="G185" s="104" t="s">
        <v>47</v>
      </c>
      <c r="H185" s="74"/>
    </row>
    <row r="186" spans="1:8" ht="16.350000000000001" customHeight="1" x14ac:dyDescent="0.3">
      <c r="A186" s="71"/>
      <c r="B186" s="662" t="s">
        <v>266</v>
      </c>
      <c r="C186" s="662"/>
      <c r="D186" s="662"/>
      <c r="E186" s="662"/>
      <c r="F186" s="662"/>
      <c r="G186" s="289"/>
      <c r="H186" s="74"/>
    </row>
    <row r="187" spans="1:8" ht="30" x14ac:dyDescent="0.3">
      <c r="A187" s="71"/>
      <c r="B187" s="249" t="s">
        <v>165</v>
      </c>
      <c r="C187" s="250" t="s">
        <v>267</v>
      </c>
      <c r="D187" s="170" t="s">
        <v>253</v>
      </c>
      <c r="E187" s="290"/>
      <c r="F187" s="291"/>
      <c r="G187" s="104" t="s">
        <v>47</v>
      </c>
      <c r="H187" s="74"/>
    </row>
    <row r="188" spans="1:8" x14ac:dyDescent="0.3">
      <c r="A188" s="71"/>
      <c r="B188" s="252" t="s">
        <v>167</v>
      </c>
      <c r="C188" s="195" t="s">
        <v>255</v>
      </c>
      <c r="D188" s="280" t="s">
        <v>135</v>
      </c>
      <c r="E188" s="292">
        <v>1.07</v>
      </c>
      <c r="F188" s="293">
        <v>1.07</v>
      </c>
      <c r="G188" s="104" t="s">
        <v>47</v>
      </c>
      <c r="H188" s="74"/>
    </row>
    <row r="189" spans="1:8" ht="28.5" x14ac:dyDescent="0.3">
      <c r="A189" s="71"/>
      <c r="B189" s="262" t="s">
        <v>171</v>
      </c>
      <c r="C189" s="263" t="s">
        <v>269</v>
      </c>
      <c r="D189" s="286" t="s">
        <v>78</v>
      </c>
      <c r="E189" s="145" t="str">
        <f>+IF(E187&gt;0,E187*E188*E106,"x")</f>
        <v>x</v>
      </c>
      <c r="F189" s="146" t="str">
        <f>+IF(F187&gt;0,F187*F188*F106,"x")</f>
        <v>x</v>
      </c>
      <c r="G189" s="104" t="s">
        <v>47</v>
      </c>
      <c r="H189" s="74"/>
    </row>
    <row r="190" spans="1:8" ht="16.350000000000001" customHeight="1" x14ac:dyDescent="0.3">
      <c r="A190" s="71"/>
      <c r="B190" s="662" t="s">
        <v>270</v>
      </c>
      <c r="C190" s="662"/>
      <c r="D190" s="662"/>
      <c r="E190" s="662"/>
      <c r="F190" s="662"/>
      <c r="G190" s="289"/>
      <c r="H190" s="74"/>
    </row>
    <row r="191" spans="1:8" ht="17.25" customHeight="1" x14ac:dyDescent="0.3">
      <c r="A191" s="71"/>
      <c r="B191" s="249" t="s">
        <v>173</v>
      </c>
      <c r="C191" s="250" t="s">
        <v>259</v>
      </c>
      <c r="D191" s="295" t="s">
        <v>78</v>
      </c>
      <c r="E191" s="296">
        <f>IF(AND(E185&lt;&gt;0,E189&gt;0),MIN(E185,E189),E185)</f>
        <v>0</v>
      </c>
      <c r="F191" s="132">
        <f>IF(AND(F185&lt;&gt;0,F189&gt;0),MIN(F185,F189),F185)</f>
        <v>0</v>
      </c>
      <c r="G191" s="104" t="s">
        <v>47</v>
      </c>
      <c r="H191" s="74"/>
    </row>
    <row r="192" spans="1:8" x14ac:dyDescent="0.3">
      <c r="A192" s="71"/>
      <c r="B192" s="262" t="s">
        <v>175</v>
      </c>
      <c r="C192" s="263" t="s">
        <v>174</v>
      </c>
      <c r="D192" s="286" t="s">
        <v>78</v>
      </c>
      <c r="E192" s="145">
        <f>+E121</f>
        <v>0</v>
      </c>
      <c r="F192" s="146">
        <f>+F121</f>
        <v>0</v>
      </c>
      <c r="G192" s="104" t="s">
        <v>47</v>
      </c>
      <c r="H192" s="74"/>
    </row>
    <row r="193" spans="1:9" ht="16.350000000000001" customHeight="1" x14ac:dyDescent="0.3">
      <c r="A193" s="71"/>
      <c r="B193" s="297"/>
      <c r="C193" s="89"/>
      <c r="D193" s="89"/>
      <c r="E193" s="89"/>
      <c r="F193" s="89"/>
      <c r="G193" s="289"/>
      <c r="H193" s="74"/>
    </row>
    <row r="194" spans="1:9" s="26" customFormat="1" ht="16.350000000000001" customHeight="1" x14ac:dyDescent="0.3">
      <c r="A194" s="72"/>
      <c r="B194" s="664" t="s">
        <v>271</v>
      </c>
      <c r="C194" s="664"/>
      <c r="D194" s="665"/>
      <c r="E194" s="665"/>
      <c r="F194" s="665"/>
      <c r="G194" s="232"/>
      <c r="H194" s="198"/>
    </row>
    <row r="195" spans="1:9" ht="16.350000000000001" customHeight="1" x14ac:dyDescent="0.3">
      <c r="A195" s="72"/>
      <c r="B195" s="664" t="s">
        <v>273</v>
      </c>
      <c r="C195" s="664"/>
      <c r="D195" s="666"/>
      <c r="E195" s="666"/>
      <c r="F195" s="666"/>
      <c r="G195" s="299"/>
      <c r="H195" s="198"/>
      <c r="I195" s="26"/>
    </row>
    <row r="196" spans="1:9" ht="16.350000000000001" customHeight="1" x14ac:dyDescent="0.3">
      <c r="A196" s="72"/>
      <c r="B196" s="664" t="s">
        <v>274</v>
      </c>
      <c r="C196" s="664"/>
      <c r="D196" s="667"/>
      <c r="E196" s="667"/>
      <c r="F196" s="667"/>
      <c r="G196" s="299"/>
      <c r="H196" s="198"/>
      <c r="I196" s="26"/>
    </row>
    <row r="197" spans="1:9" ht="16.350000000000001" customHeight="1" x14ac:dyDescent="0.3">
      <c r="A197" s="72"/>
      <c r="B197" s="664" t="s">
        <v>276</v>
      </c>
      <c r="C197" s="664"/>
      <c r="D197" s="668"/>
      <c r="E197" s="668"/>
      <c r="F197" s="668"/>
      <c r="G197" s="299"/>
      <c r="H197" s="198"/>
      <c r="I197" s="26"/>
    </row>
    <row r="198" spans="1:9" ht="16.350000000000001" customHeight="1" x14ac:dyDescent="0.3">
      <c r="A198" s="71"/>
      <c r="B198" s="72"/>
      <c r="C198" s="71"/>
      <c r="D198" s="71"/>
      <c r="E198" s="71"/>
      <c r="F198" s="71"/>
      <c r="G198" s="73"/>
      <c r="H198" s="74"/>
    </row>
  </sheetData>
  <sheetProtection sheet="1" objects="1" scenarios="1"/>
  <mergeCells count="70">
    <mergeCell ref="B195:C195"/>
    <mergeCell ref="D195:F195"/>
    <mergeCell ref="B196:C196"/>
    <mergeCell ref="D196:F196"/>
    <mergeCell ref="B197:C197"/>
    <mergeCell ref="D197:F197"/>
    <mergeCell ref="B180:F180"/>
    <mergeCell ref="B186:F186"/>
    <mergeCell ref="B190:F190"/>
    <mergeCell ref="B194:C194"/>
    <mergeCell ref="D194:F194"/>
    <mergeCell ref="B164:F164"/>
    <mergeCell ref="B168:F168"/>
    <mergeCell ref="B174:F174"/>
    <mergeCell ref="B176:B178"/>
    <mergeCell ref="C176:C178"/>
    <mergeCell ref="D176:D178"/>
    <mergeCell ref="B146:F146"/>
    <mergeCell ref="B148:B150"/>
    <mergeCell ref="C148:C150"/>
    <mergeCell ref="D148:D150"/>
    <mergeCell ref="B152:F152"/>
    <mergeCell ref="B132:B133"/>
    <mergeCell ref="C132:C133"/>
    <mergeCell ref="D132:D133"/>
    <mergeCell ref="G132:G134"/>
    <mergeCell ref="C142:D142"/>
    <mergeCell ref="B113:B114"/>
    <mergeCell ref="C113:C114"/>
    <mergeCell ref="D113:D114"/>
    <mergeCell ref="B129:F129"/>
    <mergeCell ref="B131:F131"/>
    <mergeCell ref="B93:B94"/>
    <mergeCell ref="C93:C94"/>
    <mergeCell ref="D93:D94"/>
    <mergeCell ref="G93:G95"/>
    <mergeCell ref="B112:F112"/>
    <mergeCell ref="B42:F42"/>
    <mergeCell ref="B43:B45"/>
    <mergeCell ref="C43:C45"/>
    <mergeCell ref="D43:D45"/>
    <mergeCell ref="B92:F92"/>
    <mergeCell ref="D33:F33"/>
    <mergeCell ref="D34:F34"/>
    <mergeCell ref="C38:D38"/>
    <mergeCell ref="C39:D39"/>
    <mergeCell ref="C40:D40"/>
    <mergeCell ref="B29:B30"/>
    <mergeCell ref="D29:F29"/>
    <mergeCell ref="D30:F30"/>
    <mergeCell ref="B31:B32"/>
    <mergeCell ref="D31:F31"/>
    <mergeCell ref="D32:F32"/>
    <mergeCell ref="B15:F15"/>
    <mergeCell ref="B21:F21"/>
    <mergeCell ref="D22:E22"/>
    <mergeCell ref="D23:E23"/>
    <mergeCell ref="B27:B28"/>
    <mergeCell ref="D27:F27"/>
    <mergeCell ref="D28:F28"/>
    <mergeCell ref="B10:F10"/>
    <mergeCell ref="B11:F11"/>
    <mergeCell ref="B12:F12"/>
    <mergeCell ref="B13:F13"/>
    <mergeCell ref="B14:F14"/>
    <mergeCell ref="B5:F5"/>
    <mergeCell ref="B6:F6"/>
    <mergeCell ref="B7:F7"/>
    <mergeCell ref="B8:F8"/>
    <mergeCell ref="B9:F9"/>
  </mergeCells>
  <conditionalFormatting sqref="G24:G25">
    <cfRule type="containsText" dxfId="93" priority="2" operator="containsText" text="Vyplňte, prosím, nejprve záložku Identifikace"/>
  </conditionalFormatting>
  <conditionalFormatting sqref="C25:D25 D23:D24">
    <cfRule type="containsText" dxfId="92" priority="3" operator="containsText" text="Prosím vyberte."/>
  </conditionalFormatting>
  <conditionalFormatting sqref="E167">
    <cfRule type="expression" dxfId="91" priority="4">
      <formula>+ISBLANK($E$165)</formula>
    </cfRule>
  </conditionalFormatting>
  <conditionalFormatting sqref="E189">
    <cfRule type="expression" dxfId="90" priority="5">
      <formula>+ISBLANK($E$187)</formula>
    </cfRule>
  </conditionalFormatting>
  <conditionalFormatting sqref="F189">
    <cfRule type="expression" dxfId="89" priority="6">
      <formula>+ISBLANK($F$187)</formula>
    </cfRule>
  </conditionalFormatting>
  <conditionalFormatting sqref="E121 E192">
    <cfRule type="expression" dxfId="88" priority="7">
      <formula>+AND(ISBLANK($E$116),ISBLANK($E$117),ISBLANK($E$118),ISBLANK($E$119),ISBLANK($E$120))</formula>
    </cfRule>
  </conditionalFormatting>
  <conditionalFormatting sqref="F121 F192">
    <cfRule type="expression" dxfId="87" priority="8">
      <formula>+AND(ISBLANK($F$116),ISBLANK($F$117),ISBLANK($F$118),ISBLANK($F$119),ISBLANK($F$120))</formula>
    </cfRule>
  </conditionalFormatting>
  <conditionalFormatting sqref="E47">
    <cfRule type="expression" dxfId="86" priority="9">
      <formula>+AND(ISBLANK($E$48:$E$51))</formula>
    </cfRule>
  </conditionalFormatting>
  <conditionalFormatting sqref="F47">
    <cfRule type="expression" dxfId="85" priority="10">
      <formula>+AND(ISBLANK($F$48:$F$51))</formula>
    </cfRule>
  </conditionalFormatting>
  <conditionalFormatting sqref="E52">
    <cfRule type="expression" dxfId="84" priority="11">
      <formula>+AND(ISBLANK($E$53:$E$54))</formula>
    </cfRule>
  </conditionalFormatting>
  <conditionalFormatting sqref="F52">
    <cfRule type="expression" dxfId="83" priority="12">
      <formula>+AND(ISBLANK($F$53:$F$54))</formula>
    </cfRule>
  </conditionalFormatting>
  <conditionalFormatting sqref="E55">
    <cfRule type="expression" dxfId="82" priority="13">
      <formula>+AND(ISBLANK($E$56:$E$57))</formula>
    </cfRule>
  </conditionalFormatting>
  <conditionalFormatting sqref="F55">
    <cfRule type="expression" dxfId="81" priority="14">
      <formula>+AND(ISBLANK($F$56:$F$57))</formula>
    </cfRule>
  </conditionalFormatting>
  <conditionalFormatting sqref="E58">
    <cfRule type="expression" dxfId="80" priority="15">
      <formula>+AND(ISBLANK($E$59:$E$61))</formula>
    </cfRule>
  </conditionalFormatting>
  <conditionalFormatting sqref="F58">
    <cfRule type="expression" dxfId="79" priority="16">
      <formula>+AND(ISBLANK($F$59:$F$61))</formula>
    </cfRule>
  </conditionalFormatting>
  <conditionalFormatting sqref="E63">
    <cfRule type="expression" dxfId="78" priority="17">
      <formula>+AND(ISBLANK($E$64:$E$66))</formula>
    </cfRule>
  </conditionalFormatting>
  <conditionalFormatting sqref="F63">
    <cfRule type="expression" dxfId="77" priority="18">
      <formula>+AND(ISBLANK($F$64:$F$66))</formula>
    </cfRule>
  </conditionalFormatting>
  <conditionalFormatting sqref="E97">
    <cfRule type="expression" dxfId="76" priority="19">
      <formula>+AND(ISBLANK($E$98:$E$99))</formula>
    </cfRule>
  </conditionalFormatting>
  <conditionalFormatting sqref="F97">
    <cfRule type="expression" dxfId="75" priority="20">
      <formula>+AND(ISBLANK($F$98:$F$99))</formula>
    </cfRule>
  </conditionalFormatting>
  <conditionalFormatting sqref="E121">
    <cfRule type="expression" dxfId="74" priority="21">
      <formula>+AND(ISBLANK($E$116:$E$120))</formula>
    </cfRule>
  </conditionalFormatting>
  <conditionalFormatting sqref="E72">
    <cfRule type="expression" dxfId="73" priority="22">
      <formula>+AND(ISBLANK($E$48:$E$51),ISBLANK($E$53:$E$54),ISBLANK($E$56:$E$57),ISBLANK($E$59:$E$61),ISBLANK($E$64:$E$70))</formula>
    </cfRule>
  </conditionalFormatting>
  <conditionalFormatting sqref="F72">
    <cfRule type="expression" dxfId="72" priority="23">
      <formula>+AND(ISBLANK($F$48:$F$51),ISBLANK($F$53:$F$54),ISBLANK($F$56:$F$57),ISBLANK($F$59:$F$61),ISBLANK($F$64:$F$70))</formula>
    </cfRule>
  </conditionalFormatting>
  <conditionalFormatting sqref="E100">
    <cfRule type="expression" dxfId="71" priority="24">
      <formula>+AND(ISBLANK($E$98:$E$99),ISBLANK($E$48:$E$51),ISBLANK($E$53:$E$54),ISBLANK($E$56:$E$57),ISBLANK($E$59:$E$61),ISBLANK($E$64:$E$70))</formula>
    </cfRule>
  </conditionalFormatting>
  <conditionalFormatting sqref="E103">
    <cfRule type="expression" dxfId="70" priority="25">
      <formula>+AND(ISBLANK($E$59:$E$60),ISBLANK($E$39))</formula>
    </cfRule>
  </conditionalFormatting>
  <conditionalFormatting sqref="F103">
    <cfRule type="expression" dxfId="69" priority="26">
      <formula>+AND(ISBLANK($F$59:$F$60),ISBLANK($F$39))</formula>
    </cfRule>
  </conditionalFormatting>
  <conditionalFormatting sqref="E104">
    <cfRule type="expression" dxfId="68" priority="27">
      <formula>+AND(ISBLANK($E$101),$E$103&gt;=0)</formula>
    </cfRule>
  </conditionalFormatting>
  <conditionalFormatting sqref="F104">
    <cfRule type="expression" dxfId="67" priority="28">
      <formula>+AND(ISBLANK($F$101),$F$103&gt;=0)</formula>
    </cfRule>
  </conditionalFormatting>
  <conditionalFormatting sqref="E105:F105">
    <cfRule type="cellIs" dxfId="66" priority="29" operator="equal">
      <formula>0</formula>
    </cfRule>
  </conditionalFormatting>
  <conditionalFormatting sqref="E123">
    <cfRule type="expression" dxfId="65" priority="30">
      <formula>+AND(ISBLANK($E$116:$E$120))</formula>
    </cfRule>
  </conditionalFormatting>
  <conditionalFormatting sqref="F123">
    <cfRule type="expression" dxfId="64" priority="31">
      <formula>+AND(ISBLANK($F$116:$F$120))</formula>
    </cfRule>
  </conditionalFormatting>
  <conditionalFormatting sqref="E163">
    <cfRule type="expression" dxfId="63" priority="32">
      <formula>+AND(ISBLANK($E$153),ISBLANK($E$156),ISBLANK($E$159:$E$160))</formula>
    </cfRule>
  </conditionalFormatting>
  <conditionalFormatting sqref="F163">
    <cfRule type="expression" dxfId="62" priority="33">
      <formula>+AND(ISBLANK($F$153),ISBLANK($F$156),ISBLANK($F$159:$F$160))</formula>
    </cfRule>
  </conditionalFormatting>
  <conditionalFormatting sqref="E185">
    <cfRule type="expression" dxfId="61" priority="34">
      <formula>+AND(ISBLANK($E$181),ISBLANK($E$184))</formula>
    </cfRule>
  </conditionalFormatting>
  <conditionalFormatting sqref="F185">
    <cfRule type="expression" dxfId="60" priority="35">
      <formula>+AND(ISBLANK($F$181),ISBLANK($F$184))</formula>
    </cfRule>
  </conditionalFormatting>
  <conditionalFormatting sqref="E191">
    <cfRule type="expression" dxfId="59" priority="36">
      <formula>+AND(ISBLANK($E$181),ISBLANK($E$184),ISBLANK($E$187))</formula>
    </cfRule>
  </conditionalFormatting>
  <conditionalFormatting sqref="F191">
    <cfRule type="expression" dxfId="58" priority="37">
      <formula>+AND(ISBLANK($F$181),ISBLANK($F$184),ISBLANK($F$187))</formula>
    </cfRule>
  </conditionalFormatting>
  <conditionalFormatting sqref="E169">
    <cfRule type="expression" dxfId="57" priority="38">
      <formula>+AND(ISBLANK($E$156),ISBLANK($E$153),ISBLANK($E$159:$E$160),ISBLANK($E$165))</formula>
    </cfRule>
  </conditionalFormatting>
  <conditionalFormatting sqref="F169">
    <cfRule type="expression" dxfId="56" priority="39">
      <formula>+AND(ISBLANK($F$156),ISBLANK($F$153),ISBLANK($F$159:$F$160),ISBLANK($F$165))</formula>
    </cfRule>
  </conditionalFormatting>
  <conditionalFormatting sqref="E170">
    <cfRule type="expression" dxfId="55" priority="40">
      <formula>+ISBLANK($E$101)</formula>
    </cfRule>
  </conditionalFormatting>
  <conditionalFormatting sqref="F170">
    <cfRule type="expression" dxfId="54" priority="41">
      <formula>+ISBLANK($F$101)</formula>
    </cfRule>
  </conditionalFormatting>
  <conditionalFormatting sqref="F100">
    <cfRule type="expression" dxfId="53" priority="42">
      <formula>+AND(ISBLANK($F$98:$F$99),ISBLANK($F$48:$F$51),ISBLANK($F$53:$F$54),ISBLANK($F$56:$F$57),ISBLANK($F$59:$F$61),ISBLANK($F$64:$F$70))</formula>
    </cfRule>
  </conditionalFormatting>
  <conditionalFormatting sqref="D22">
    <cfRule type="containsText" dxfId="52" priority="43" operator="containsText" text="Prosím vyberte."/>
  </conditionalFormatting>
  <conditionalFormatting sqref="E106:F106">
    <cfRule type="cellIs" dxfId="51" priority="44" operator="equal">
      <formula>0</formula>
    </cfRule>
  </conditionalFormatting>
  <conditionalFormatting sqref="B129:F129">
    <cfRule type="notContainsText" dxfId="50" priority="45" operator="notContains" text="Vyplňte, prosím, v listu Identifikace, zda uplatňujete dvousložkovou formu ceny."/>
  </conditionalFormatting>
  <conditionalFormatting sqref="E62">
    <cfRule type="expression" dxfId="49" priority="46">
      <formula>+ISBLANK($E$116)</formula>
    </cfRule>
  </conditionalFormatting>
  <conditionalFormatting sqref="F62">
    <cfRule type="expression" dxfId="48" priority="47">
      <formula>+ISBLANK($F$116)</formula>
    </cfRule>
  </conditionalFormatting>
  <conditionalFormatting sqref="F167">
    <cfRule type="expression" dxfId="47" priority="48">
      <formula>+ISBLANK($F$165)</formula>
    </cfRule>
  </conditionalFormatting>
  <dataValidations count="6">
    <dataValidation allowBlank="1" showInputMessage="1" showErrorMessage="1" promptTitle="Hodnota musí být minimálně 0" prompt="Hodnota na tomto řádku musí být minimálně 0._x000a_Je vypočtena vzorcem: _x000a_ř. VII.1 - ř. 4.1 - ř. 4.2_x000a__x000a_a zároveň platí: ř.16 ≤ ř.14. _x000a_" sqref="E103:F103" xr:uid="{00000000-0002-0000-0200-000000000000}">
      <formula1>0</formula1>
      <formula2>0</formula2>
    </dataValidation>
    <dataValidation type="list" allowBlank="1" showInputMessage="1" showErrorMessage="1" sqref="D33:F33" xr:uid="{00000000-0002-0000-0200-000001000000}">
      <formula1>"Prosím vyberte.,Formulář A,Formulář B,Formulář C,Formulář D,Formulář E,Formulář F,Formulář G"</formula1>
      <formula2>0</formula2>
    </dataValidation>
    <dataValidation type="decimal" operator="lessThanOrEqual" allowBlank="1" showInputMessage="1" showErrorMessage="1" errorTitle="Chybná hodnota" error="V tomto řádku může hodnota menší nebo rovna nule._x000a_Prosím opravte." sqref="F98" xr:uid="{00000000-0002-0000-0200-000002000000}">
      <formula1>0</formula1>
      <formula2>0</formula2>
    </dataValidation>
    <dataValidation type="decimal" operator="lessThanOrEqual" allowBlank="1" showInputMessage="1" showErrorMessage="1" errorTitle="Chybná hodnota" error="V tomto řádku může hodnota menší nebo rovna nule._x000a_Prosím opravte. _x000a_" sqref="E68:F68 E98" xr:uid="{00000000-0002-0000-0200-000003000000}">
      <formula1>0</formula1>
      <formula2>0</formula2>
    </dataValidation>
    <dataValidation allowBlank="1" showInputMessage="1" showErrorMessage="1" errorTitle="Hodnota z  Tab. č. 3" error="Tato hodnota se načítá z řádku č. 4.4 &quot;Pachtovné/nájemné infrastrukturního majektu&quot; v Tabulce č. 3. " promptTitle="Hodnota z ř. 4.4 v Tab. č. 3" prompt="Hodnota v tomto řádku se načte z řádku č. 4. 4 v Tabulce č. 3 níže." sqref="E62:F62" xr:uid="{00000000-0002-0000-0200-000004000000}">
      <formula1>0</formula1>
      <formula2>0</formula2>
    </dataValidation>
    <dataValidation type="date" allowBlank="1" showInputMessage="1" showErrorMessage="1" sqref="H18:H19 D23:E23" xr:uid="{00000000-0002-0000-0200-000005000000}">
      <formula1>44562</formula1>
      <formula2>44926</formula2>
    </dataValidation>
  </dataValidations>
  <hyperlinks>
    <hyperlink ref="G27" location="Vysvětlivky!B8:E8" display="více zde" xr:uid="{00000000-0004-0000-0200-000000000000}"/>
    <hyperlink ref="G28" location="Vysvětlivky!B8:E8" display="více zde" xr:uid="{00000000-0004-0000-0200-000001000000}"/>
    <hyperlink ref="G29" location="Vysvětlivky!B9:E9" display="více zde" xr:uid="{00000000-0004-0000-0200-000002000000}"/>
    <hyperlink ref="G30" location="Vysvětlivky!B9:E9" display="více zde" xr:uid="{00000000-0004-0000-0200-000003000000}"/>
    <hyperlink ref="G31" location="Vysvětlivky!B10:E10" display="více zde" xr:uid="{00000000-0004-0000-0200-000004000000}"/>
    <hyperlink ref="G32" location="Vysvětlivky!B10:E10" display="více zde" xr:uid="{00000000-0004-0000-0200-000005000000}"/>
    <hyperlink ref="G33" location="Vysvětlivky!B11:E11" display="více zde" xr:uid="{00000000-0004-0000-0200-000006000000}"/>
    <hyperlink ref="G34" location="Vysvětlivky!B12:E12" display="více zde" xr:uid="{00000000-0004-0000-0200-000007000000}"/>
    <hyperlink ref="G37" location="Vysvětlivky!B13:E13" display="více zde" xr:uid="{00000000-0004-0000-0200-000008000000}"/>
    <hyperlink ref="G38" location="Vysvětlivky!B14:E14" display="více zde" xr:uid="{00000000-0004-0000-0200-000009000000}"/>
    <hyperlink ref="G39" location="Vysvětlivky!B15:E15" display="více zde" xr:uid="{00000000-0004-0000-0200-00000A000000}"/>
    <hyperlink ref="G40" location="Vysvětlivky!B17:E17" display="více zde" xr:uid="{00000000-0004-0000-0200-00000B000000}"/>
    <hyperlink ref="G47" location="Vysvětlivky!B21:E21" display="více zde" xr:uid="{00000000-0004-0000-0200-00000C000000}"/>
    <hyperlink ref="G48" location="Vysvětlivky!B22:E22" display="více zde" xr:uid="{00000000-0004-0000-0200-00000D000000}"/>
    <hyperlink ref="G49" location="Vysvětlivky!B23:E23" display="více zde" xr:uid="{00000000-0004-0000-0200-00000E000000}"/>
    <hyperlink ref="G50" location="Vysvětlivky!B24:E24" display="více zde" xr:uid="{00000000-0004-0000-0200-00000F000000}"/>
    <hyperlink ref="G51" location="Vysvětlivky!B25:E25" display="více zde" xr:uid="{00000000-0004-0000-0200-000010000000}"/>
    <hyperlink ref="G52" location="Vysvětlivky!B26:E26" display="více zde" xr:uid="{00000000-0004-0000-0200-000011000000}"/>
    <hyperlink ref="G53" location="Vysvětlivky!B27:E27" display="více zde" xr:uid="{00000000-0004-0000-0200-000012000000}"/>
    <hyperlink ref="G54" location="Vysvětlivky!B28:E28" display="více zde" xr:uid="{00000000-0004-0000-0200-000013000000}"/>
    <hyperlink ref="G55" location="Vysvětlivky!B29:E29" display="více zde" xr:uid="{00000000-0004-0000-0200-000014000000}"/>
    <hyperlink ref="G56" location="Vysvětlivky!B30:E30" display="více zde" xr:uid="{00000000-0004-0000-0200-000015000000}"/>
    <hyperlink ref="G57" location="Vysvětlivky!B31:E31" display="více zde" xr:uid="{00000000-0004-0000-0200-000016000000}"/>
    <hyperlink ref="G58" location="Vysvětlivky!B32:E32" display="více zde" xr:uid="{00000000-0004-0000-0200-000017000000}"/>
    <hyperlink ref="G59" location="Vysvětlivky!B33:E33" display="více zde" xr:uid="{00000000-0004-0000-0200-000018000000}"/>
    <hyperlink ref="G60" location="Vysvětlivky!B34:E34" display="více zde" xr:uid="{00000000-0004-0000-0200-000019000000}"/>
    <hyperlink ref="G61" location="Vysvětlivky!B35:E35" display="více zde" xr:uid="{00000000-0004-0000-0200-00001A000000}"/>
    <hyperlink ref="G62" location="Vysvětlivky!B36:E36" display="více zde" xr:uid="{00000000-0004-0000-0200-00001B000000}"/>
    <hyperlink ref="G63" location="Vysvětlivky!B37:E37" display="více zde" xr:uid="{00000000-0004-0000-0200-00001C000000}"/>
    <hyperlink ref="G64" location="Vysvětlivky!B38:E38" display="více zde" xr:uid="{00000000-0004-0000-0200-00001D000000}"/>
    <hyperlink ref="G65" location="Vysvětlivky!B39:E39" display="více zde" xr:uid="{00000000-0004-0000-0200-00001E000000}"/>
    <hyperlink ref="G66" location="Vysvětlivky!B40:E40" display="více zde" xr:uid="{00000000-0004-0000-0200-00001F000000}"/>
    <hyperlink ref="G67" location="Vysvětlivky!B41:E41" display="více zde" xr:uid="{00000000-0004-0000-0200-000020000000}"/>
    <hyperlink ref="G68" location="Vysvětlivky!B42:E42" display="více zde" xr:uid="{00000000-0004-0000-0200-000021000000}"/>
    <hyperlink ref="G69" location="Vysvětlivky!B43:E43" display="více zde" xr:uid="{00000000-0004-0000-0200-000022000000}"/>
    <hyperlink ref="G70" location="Vysvětlivky!B44:E44" display="více zde" xr:uid="{00000000-0004-0000-0200-000023000000}"/>
    <hyperlink ref="G71" location="Vysvětlivky!B45:E45" display="více zde" xr:uid="{00000000-0004-0000-0200-000024000000}"/>
    <hyperlink ref="G72" location="Vysvětlivky!B46:E46" display="více zde" xr:uid="{00000000-0004-0000-0200-000025000000}"/>
    <hyperlink ref="G74" location="Vysvětlivky!B47:E47" display="více zde" xr:uid="{00000000-0004-0000-0200-000026000000}"/>
    <hyperlink ref="G75" location="Vysvětlivky!B48:E48" display="více zde" xr:uid="{00000000-0004-0000-0200-000027000000}"/>
    <hyperlink ref="G76" location="Vysvětlivky!B49:E49" display="více zde" xr:uid="{00000000-0004-0000-0200-000028000000}"/>
    <hyperlink ref="G77" location="Vysvětlivky!B50:E50" display="více zde" xr:uid="{00000000-0004-0000-0200-000029000000}"/>
    <hyperlink ref="G78" location="Vysvětlivky!B51:E51" display="více zde" xr:uid="{00000000-0004-0000-0200-00002A000000}"/>
    <hyperlink ref="G79" location="Vysvětlivky!B52:E52" display="více zde" xr:uid="{00000000-0004-0000-0200-00002B000000}"/>
    <hyperlink ref="G80" location="Vysvětlivky!B53:E53" display="více zde" xr:uid="{00000000-0004-0000-0200-00002C000000}"/>
    <hyperlink ref="G81" location="Vysvětlivky!B54:E54" display="více zde" xr:uid="{00000000-0004-0000-0200-00002D000000}"/>
    <hyperlink ref="G82" location="Vysvětlivky!B55:E55" display="více zde" xr:uid="{00000000-0004-0000-0200-00002E000000}"/>
    <hyperlink ref="G96" location="Vysvětlivky!B61:E61" display="více zde" xr:uid="{00000000-0004-0000-0200-00002F000000}"/>
    <hyperlink ref="G97" location="Vysvětlivky!B62:E62" display="více zde" xr:uid="{00000000-0004-0000-0200-000030000000}"/>
    <hyperlink ref="G98" location="Vysvětlivky!B63:E63" display="více zde" xr:uid="{00000000-0004-0000-0200-000031000000}"/>
    <hyperlink ref="G99" location="Vysvětlivky!B64:E64" display="více zde" xr:uid="{00000000-0004-0000-0200-000032000000}"/>
    <hyperlink ref="G100" location="Vysvětlivky!B65:E65" display="více zde" xr:uid="{00000000-0004-0000-0200-000033000000}"/>
    <hyperlink ref="G101" location="Vysvětlivky!B66:E66" display="více zde" xr:uid="{00000000-0004-0000-0200-000034000000}"/>
    <hyperlink ref="G102" location="Vysvětlivky!B67:E67" display="více zde" xr:uid="{00000000-0004-0000-0200-000035000000}"/>
    <hyperlink ref="G103" location="Vysvětlivky!B68:E68" display="více zde" xr:uid="{00000000-0004-0000-0200-000036000000}"/>
    <hyperlink ref="G104" location="Vysvětlivky!B69:E69" display="více zde" xr:uid="{00000000-0004-0000-0200-000037000000}"/>
    <hyperlink ref="G105" location="Vysvětlivky!B70:E70" display="více zde" xr:uid="{00000000-0004-0000-0200-000038000000}"/>
    <hyperlink ref="G106" location="Vysvětlivky!B71:E71" display="více zde" xr:uid="{00000000-0004-0000-0200-000039000000}"/>
    <hyperlink ref="G107" location="Vysvětlivky!B72:E72" display="více zde" xr:uid="{00000000-0004-0000-0200-00003A000000}"/>
    <hyperlink ref="G108" location="Vysvětlivky!B73:E73" display="více zde" xr:uid="{00000000-0004-0000-0200-00003B000000}"/>
    <hyperlink ref="G109" location="Vysvětlivky!B74:E74" display="více zde" xr:uid="{00000000-0004-0000-0200-00003C000000}"/>
    <hyperlink ref="G116" location="Vysvětlivky!B83:E83" display="více zde" xr:uid="{00000000-0004-0000-0200-00003D000000}"/>
    <hyperlink ref="G117" location="Vysvětlivky!B84:E84" display="více zde" xr:uid="{00000000-0004-0000-0200-00003E000000}"/>
    <hyperlink ref="G118" location="Vysvětlivky!B85:E85" display="více zde" xr:uid="{00000000-0004-0000-0200-00003F000000}"/>
    <hyperlink ref="G119" location="Vysvětlivky!B86:E86" display="více zde" xr:uid="{00000000-0004-0000-0200-000040000000}"/>
    <hyperlink ref="G120" location="Vysvětlivky!B87:E87" display="více zde" xr:uid="{00000000-0004-0000-0200-000041000000}"/>
    <hyperlink ref="G121" location="Vysvětlivky!B88:E88" display="více zde" xr:uid="{00000000-0004-0000-0200-000042000000}"/>
    <hyperlink ref="G122" location="Vysvětlivky!B89:E89" display="více zde" xr:uid="{00000000-0004-0000-0200-000043000000}"/>
    <hyperlink ref="G123" location="Vysvětlivky!B90:E90" display="více zde" xr:uid="{00000000-0004-0000-0200-000044000000}"/>
    <hyperlink ref="G124" location="Vysvětlivky!B91:E91" display="více zde" xr:uid="{00000000-0004-0000-0200-000045000000}"/>
    <hyperlink ref="G125" location="Vysvětlivky!B92:E92" display="více zde" xr:uid="{00000000-0004-0000-0200-000046000000}"/>
    <hyperlink ref="G135" location="Vysvětlivky!B97:E97" display="více zde" xr:uid="{00000000-0004-0000-0200-000047000000}"/>
    <hyperlink ref="G136" location="Vysvětlivky!B98:E98" display="více zde" xr:uid="{00000000-0004-0000-0200-000048000000}"/>
    <hyperlink ref="G137" location="Vysvětlivky!B99:E99" display="více zde" xr:uid="{00000000-0004-0000-0200-000049000000}"/>
    <hyperlink ref="G138" location="Vysvětlivky!B100:E100" display="více zde" xr:uid="{00000000-0004-0000-0200-00004A000000}"/>
    <hyperlink ref="G139" location="Vysvětlivky!B101:E101" display="více zde" xr:uid="{00000000-0004-0000-0200-00004B000000}"/>
    <hyperlink ref="G140" location="Vysvětlivky!B102:E102" display="více zde" xr:uid="{00000000-0004-0000-0200-00004C000000}"/>
    <hyperlink ref="G141" location="Vysvětlivky!B103:E103" display="více zde" xr:uid="{00000000-0004-0000-0200-00004D000000}"/>
    <hyperlink ref="G142" location="Vysvětlivky!B104:E104" display="více zde" xr:uid="{00000000-0004-0000-0200-00004E000000}"/>
    <hyperlink ref="G153" location="Vysvětlivky!B108:E108" display="více zde" xr:uid="{00000000-0004-0000-0200-00004F000000}"/>
    <hyperlink ref="G154" location="Vysvětlivky!B109:E109" display="více zde" xr:uid="{00000000-0004-0000-0200-000050000000}"/>
    <hyperlink ref="G155" location="Vysvětlivky!B110:E110" display="více zde" xr:uid="{00000000-0004-0000-0200-000051000000}"/>
    <hyperlink ref="G156" location="Vysvětlivky!B111:E111" display="více zde" xr:uid="{00000000-0004-0000-0200-000052000000}"/>
    <hyperlink ref="G157" location="Vysvětlivky!B112:E112" display="více zde" xr:uid="{00000000-0004-0000-0200-000053000000}"/>
    <hyperlink ref="G158" location="Vysvětlivky!B113:E113" display="více zde" xr:uid="{00000000-0004-0000-0200-000054000000}"/>
    <hyperlink ref="G159" location="Vysvětlivky!B114:E114" display="více zde" xr:uid="{00000000-0004-0000-0200-000055000000}"/>
    <hyperlink ref="G160" location="Vysvětlivky!B115:E115" display="více zde" xr:uid="{00000000-0004-0000-0200-000056000000}"/>
    <hyperlink ref="G161" location="Vysvětlivky!B116:E116" display="více zde" xr:uid="{00000000-0004-0000-0200-000057000000}"/>
    <hyperlink ref="G162" location="Vysvětlivky!B117:E117" display="více zde" xr:uid="{00000000-0004-0000-0200-000058000000}"/>
    <hyperlink ref="G163" location="Vysvětlivky!B118:E118" display="více zde" xr:uid="{00000000-0004-0000-0200-000059000000}"/>
    <hyperlink ref="G165" location="Vysvětlivky!B119:E119" display="více zde" xr:uid="{00000000-0004-0000-0200-00005A000000}"/>
    <hyperlink ref="G166" location="Vysvětlivky!B120:E120" display="více zde" xr:uid="{00000000-0004-0000-0200-00005B000000}"/>
    <hyperlink ref="G167" location="Vysvětlivky!B121:E121" display="více zde" xr:uid="{00000000-0004-0000-0200-00005C000000}"/>
    <hyperlink ref="G169" location="Vysvětlivky!B122:E122" display="více zde" xr:uid="{00000000-0004-0000-0200-00005D000000}"/>
    <hyperlink ref="G170" location="Vysvětlivky!B123:E123" display="více zde" xr:uid="{00000000-0004-0000-0200-00005E000000}"/>
    <hyperlink ref="G181" location="Vysvětlivky!B127:E127" display="více zde" xr:uid="{00000000-0004-0000-0200-00005F000000}"/>
    <hyperlink ref="G182" location="Vysvětlivky!B128:E128" display="více zde" xr:uid="{00000000-0004-0000-0200-000060000000}"/>
    <hyperlink ref="G183" location="Vysvětlivky!B129:E129" display="více zde" xr:uid="{00000000-0004-0000-0200-000061000000}"/>
    <hyperlink ref="G184" location="Vysvětlivky!B130:E130" display="více zde" xr:uid="{00000000-0004-0000-0200-000062000000}"/>
    <hyperlink ref="G185" location="Vysvětlivky!B131:E131" display="více zde" xr:uid="{00000000-0004-0000-0200-000063000000}"/>
    <hyperlink ref="G187" location="Vysvětlivky!B132:E132" display="více zde" xr:uid="{00000000-0004-0000-0200-000064000000}"/>
    <hyperlink ref="G188" location="Vysvětlivky!B133:E133" display="více zde" xr:uid="{00000000-0004-0000-0200-000065000000}"/>
    <hyperlink ref="G189" location="Vysvětlivky!B134:E134" display="více zde" xr:uid="{00000000-0004-0000-0200-000066000000}"/>
    <hyperlink ref="G191" location="Vysvětlivky!B135:E135" display="více zde" xr:uid="{00000000-0004-0000-0200-000067000000}"/>
    <hyperlink ref="G192" location="Vysvětlivky!B136:E136" display="více zde" xr:uid="{00000000-0004-0000-0200-000068000000}"/>
  </hyperlinks>
  <printOptions horizontalCentered="1"/>
  <pageMargins left="0.15763888888888899" right="0.196527777777778" top="0.39374999999999999" bottom="0.43333333333333302" header="0.51180555555555496" footer="0.51180555555555496"/>
  <pageSetup paperSize="9" firstPageNumber="0" orientation="portrait" horizontalDpi="300" verticalDpi="300"/>
  <rowBreaks count="4" manualBreakCount="4">
    <brk id="72" max="16383" man="1"/>
    <brk id="109" max="16383" man="1"/>
    <brk id="142" max="16383" man="1"/>
    <brk id="19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195"/>
  <sheetViews>
    <sheetView zoomScaleNormal="100" workbookViewId="0">
      <selection activeCell="F186" sqref="F186"/>
    </sheetView>
  </sheetViews>
  <sheetFormatPr defaultRowHeight="16.5" x14ac:dyDescent="0.3"/>
  <cols>
    <col min="1" max="1" width="5.42578125" style="69"/>
    <col min="2" max="2" width="6.140625" style="26"/>
    <col min="3" max="3" width="51.5703125" style="69"/>
    <col min="4" max="4" width="15.42578125" style="69"/>
    <col min="5" max="6" width="16.140625" style="69"/>
    <col min="7" max="7" width="10.42578125" style="322"/>
    <col min="8" max="8" width="5.42578125" style="205"/>
    <col min="9" max="1025" width="0" style="69" hidden="1"/>
  </cols>
  <sheetData>
    <row r="1" spans="1:256" x14ac:dyDescent="0.3">
      <c r="A1" s="323"/>
      <c r="B1" s="324"/>
      <c r="C1" s="323"/>
      <c r="D1" s="323"/>
      <c r="E1" s="323"/>
      <c r="F1" s="325"/>
      <c r="G1" s="326"/>
      <c r="H1" s="325"/>
    </row>
    <row r="2" spans="1:256" x14ac:dyDescent="0.3">
      <c r="A2" s="323"/>
      <c r="B2" s="324"/>
      <c r="C2" s="323"/>
      <c r="D2" s="323"/>
      <c r="E2" s="323"/>
      <c r="F2" s="323"/>
      <c r="G2" s="326"/>
      <c r="H2" s="325"/>
    </row>
    <row r="3" spans="1:256" x14ac:dyDescent="0.3">
      <c r="A3" s="323"/>
      <c r="B3" s="324"/>
      <c r="C3" s="323"/>
      <c r="D3" s="323"/>
      <c r="E3" s="323"/>
      <c r="F3" s="323"/>
      <c r="G3" s="326"/>
      <c r="H3" s="325"/>
    </row>
    <row r="4" spans="1:256" s="69" customFormat="1" ht="17.25" x14ac:dyDescent="0.3">
      <c r="A4" s="327"/>
      <c r="B4" s="76" t="s">
        <v>0</v>
      </c>
      <c r="C4" s="77"/>
      <c r="D4" s="77"/>
      <c r="E4" s="77"/>
      <c r="F4" s="78"/>
      <c r="G4" s="328"/>
      <c r="H4" s="325"/>
    </row>
    <row r="5" spans="1:256" ht="57.75" customHeight="1" x14ac:dyDescent="0.3">
      <c r="A5" s="327"/>
      <c r="B5" s="630" t="s">
        <v>287</v>
      </c>
      <c r="C5" s="630"/>
      <c r="D5" s="630"/>
      <c r="E5" s="630"/>
      <c r="F5" s="630"/>
      <c r="G5" s="329"/>
      <c r="H5" s="325"/>
    </row>
    <row r="6" spans="1:256" ht="37.5" customHeight="1" x14ac:dyDescent="0.3">
      <c r="A6" s="327"/>
      <c r="B6" s="631" t="s">
        <v>288</v>
      </c>
      <c r="C6" s="631"/>
      <c r="D6" s="631"/>
      <c r="E6" s="631"/>
      <c r="F6" s="631"/>
      <c r="G6" s="330"/>
      <c r="H6" s="331"/>
      <c r="I6" s="83"/>
      <c r="J6" s="83"/>
      <c r="K6" s="83"/>
      <c r="L6" s="83"/>
      <c r="M6" s="83"/>
      <c r="N6" s="83"/>
      <c r="O6" s="83"/>
      <c r="P6" s="83"/>
      <c r="Q6" s="83"/>
      <c r="R6" s="83"/>
      <c r="S6" s="83"/>
    </row>
    <row r="7" spans="1:256" ht="17.25" x14ac:dyDescent="0.3">
      <c r="A7" s="327"/>
      <c r="B7" s="674" t="s">
        <v>279</v>
      </c>
      <c r="C7" s="674"/>
      <c r="D7" s="674"/>
      <c r="E7" s="674"/>
      <c r="F7" s="674"/>
      <c r="G7" s="328"/>
      <c r="H7" s="332"/>
      <c r="I7" s="83"/>
      <c r="J7" s="83"/>
      <c r="K7" s="83"/>
      <c r="L7" s="83"/>
      <c r="M7" s="83"/>
      <c r="N7" s="83"/>
      <c r="O7" s="83"/>
      <c r="P7" s="83"/>
      <c r="Q7" s="83"/>
      <c r="R7" s="83"/>
      <c r="S7" s="83"/>
    </row>
    <row r="8" spans="1:256" ht="17.25" x14ac:dyDescent="0.3">
      <c r="A8" s="327"/>
      <c r="B8" s="632" t="s">
        <v>33</v>
      </c>
      <c r="C8" s="632"/>
      <c r="D8" s="632"/>
      <c r="E8" s="632"/>
      <c r="F8" s="632"/>
      <c r="G8" s="328"/>
      <c r="H8" s="332"/>
      <c r="I8" s="83"/>
      <c r="J8" s="83"/>
      <c r="K8" s="83"/>
      <c r="L8" s="83"/>
      <c r="M8" s="83"/>
      <c r="N8" s="83"/>
      <c r="O8" s="83"/>
      <c r="P8" s="83"/>
      <c r="Q8" s="83"/>
      <c r="R8" s="83"/>
      <c r="S8" s="83"/>
    </row>
    <row r="9" spans="1:256" ht="17.25" x14ac:dyDescent="0.3">
      <c r="A9" s="327"/>
      <c r="B9" s="674" t="s">
        <v>34</v>
      </c>
      <c r="C9" s="674"/>
      <c r="D9" s="674"/>
      <c r="E9" s="674"/>
      <c r="F9" s="674"/>
      <c r="G9" s="328"/>
      <c r="H9" s="332"/>
      <c r="I9" s="83"/>
      <c r="J9" s="83"/>
      <c r="K9" s="83"/>
      <c r="L9" s="83"/>
      <c r="M9" s="83"/>
      <c r="N9" s="83"/>
      <c r="O9" s="83"/>
      <c r="P9" s="83"/>
      <c r="Q9" s="83"/>
      <c r="R9" s="83"/>
      <c r="S9" s="83"/>
    </row>
    <row r="10" spans="1:256" ht="36" customHeight="1" x14ac:dyDescent="0.3">
      <c r="A10" s="327"/>
      <c r="B10" s="623" t="s">
        <v>35</v>
      </c>
      <c r="C10" s="623"/>
      <c r="D10" s="623"/>
      <c r="E10" s="623"/>
      <c r="F10" s="623"/>
      <c r="G10" s="328"/>
      <c r="H10" s="332"/>
      <c r="I10" s="83"/>
      <c r="J10" s="83"/>
      <c r="K10" s="83"/>
      <c r="L10" s="83"/>
      <c r="M10" s="83"/>
      <c r="N10" s="83"/>
      <c r="O10" s="83"/>
      <c r="P10" s="83"/>
      <c r="Q10" s="83"/>
      <c r="R10" s="83"/>
      <c r="S10" s="83"/>
    </row>
    <row r="11" spans="1:256" ht="17.25" x14ac:dyDescent="0.3">
      <c r="A11" s="327"/>
      <c r="B11" s="632" t="s">
        <v>36</v>
      </c>
      <c r="C11" s="632"/>
      <c r="D11" s="632"/>
      <c r="E11" s="632"/>
      <c r="F11" s="632"/>
      <c r="G11" s="328"/>
      <c r="H11" s="332"/>
      <c r="I11" s="83"/>
      <c r="J11" s="83"/>
      <c r="K11" s="83"/>
      <c r="L11" s="83"/>
      <c r="M11" s="83"/>
      <c r="N11" s="83"/>
      <c r="O11" s="83"/>
      <c r="P11" s="83"/>
      <c r="Q11" s="83"/>
      <c r="R11" s="83"/>
      <c r="S11" s="83"/>
    </row>
    <row r="12" spans="1:256" ht="17.25" customHeight="1" x14ac:dyDescent="0.3">
      <c r="A12" s="327"/>
      <c r="B12" s="633" t="s">
        <v>37</v>
      </c>
      <c r="C12" s="633"/>
      <c r="D12" s="633"/>
      <c r="E12" s="633"/>
      <c r="F12" s="633"/>
      <c r="G12" s="328"/>
      <c r="H12" s="332"/>
      <c r="I12" s="83"/>
      <c r="J12" s="83"/>
      <c r="K12" s="83"/>
      <c r="L12" s="83"/>
      <c r="M12" s="83"/>
      <c r="N12" s="83"/>
      <c r="O12" s="83"/>
      <c r="P12" s="83"/>
      <c r="Q12" s="83"/>
      <c r="R12" s="83"/>
      <c r="S12" s="83"/>
    </row>
    <row r="13" spans="1:256" x14ac:dyDescent="0.3">
      <c r="A13" s="327"/>
      <c r="B13" s="333"/>
      <c r="C13" s="333"/>
      <c r="D13" s="333"/>
      <c r="E13" s="333"/>
      <c r="F13" s="333"/>
      <c r="G13" s="330"/>
      <c r="H13" s="331"/>
      <c r="I13" s="84"/>
      <c r="J13" s="84"/>
      <c r="K13" s="84"/>
      <c r="L13" s="84"/>
      <c r="M13" s="84"/>
      <c r="N13" s="84"/>
      <c r="O13" s="84"/>
      <c r="P13" s="84"/>
      <c r="Q13" s="84"/>
      <c r="R13" s="84"/>
      <c r="S13" s="84"/>
    </row>
    <row r="14" spans="1:256" x14ac:dyDescent="0.3">
      <c r="A14" s="333"/>
      <c r="B14" s="334" t="s">
        <v>12</v>
      </c>
      <c r="C14" s="333"/>
      <c r="D14" s="333"/>
      <c r="E14" s="333"/>
      <c r="F14" s="333"/>
      <c r="G14" s="333"/>
      <c r="H14" s="335"/>
      <c r="I14" s="22"/>
      <c r="J14" s="336"/>
      <c r="K14" s="22"/>
      <c r="L14" s="336"/>
      <c r="M14" s="22"/>
      <c r="N14" s="336"/>
      <c r="O14" s="22"/>
      <c r="P14" s="336"/>
      <c r="Q14" s="22"/>
      <c r="R14" s="336"/>
      <c r="S14" s="22"/>
      <c r="T14" s="336"/>
      <c r="U14" s="22"/>
      <c r="V14" s="336"/>
      <c r="W14" s="22"/>
      <c r="X14" s="336"/>
      <c r="Y14" s="22"/>
      <c r="Z14" s="336"/>
      <c r="AA14" s="22"/>
      <c r="AB14" s="336"/>
      <c r="AC14" s="22"/>
      <c r="AD14" s="336"/>
      <c r="AE14" s="22"/>
      <c r="AF14" s="336"/>
      <c r="AG14" s="22"/>
      <c r="AH14" s="336"/>
      <c r="AI14" s="22"/>
      <c r="AJ14" s="336"/>
      <c r="AK14" s="22"/>
      <c r="AL14" s="336"/>
      <c r="AM14" s="22"/>
      <c r="AN14" s="336"/>
      <c r="AO14" s="22"/>
      <c r="AP14" s="336"/>
      <c r="AQ14" s="22"/>
      <c r="AR14" s="336"/>
      <c r="AS14" s="22"/>
      <c r="AT14" s="336"/>
      <c r="AU14" s="22"/>
      <c r="AV14" s="336"/>
      <c r="AW14" s="22"/>
      <c r="AX14" s="336"/>
      <c r="AY14" s="22"/>
      <c r="AZ14" s="336"/>
      <c r="BA14" s="22"/>
      <c r="BB14" s="336"/>
      <c r="BC14" s="22"/>
      <c r="BD14" s="336"/>
      <c r="BE14" s="22"/>
      <c r="BF14" s="336"/>
      <c r="BG14" s="22"/>
      <c r="BH14" s="336"/>
      <c r="BI14" s="22"/>
      <c r="BJ14" s="336"/>
      <c r="BK14" s="22"/>
      <c r="BL14" s="336"/>
      <c r="BM14" s="22"/>
      <c r="BN14" s="336"/>
      <c r="BO14" s="22"/>
      <c r="BP14" s="336"/>
      <c r="BQ14" s="22"/>
      <c r="BR14" s="336"/>
      <c r="BS14" s="22"/>
      <c r="BT14" s="336"/>
      <c r="BU14" s="22"/>
      <c r="BV14" s="336"/>
      <c r="BW14" s="22"/>
      <c r="BX14" s="336"/>
      <c r="BY14" s="22"/>
      <c r="BZ14" s="336"/>
      <c r="CA14" s="22"/>
      <c r="CB14" s="336"/>
      <c r="CC14" s="22"/>
      <c r="CD14" s="336"/>
      <c r="CE14" s="22"/>
      <c r="CF14" s="336"/>
      <c r="CG14" s="22"/>
      <c r="CH14" s="336"/>
      <c r="CI14" s="22"/>
      <c r="CJ14" s="336"/>
      <c r="CK14" s="22"/>
      <c r="CL14" s="336"/>
      <c r="CM14" s="22"/>
      <c r="CN14" s="336"/>
      <c r="CO14" s="22"/>
      <c r="CP14" s="336"/>
      <c r="CQ14" s="22"/>
      <c r="CR14" s="336"/>
      <c r="CS14" s="22"/>
      <c r="CT14" s="336"/>
      <c r="CU14" s="22"/>
      <c r="CV14" s="336"/>
      <c r="CW14" s="22"/>
      <c r="CX14" s="336"/>
      <c r="CY14" s="22"/>
      <c r="CZ14" s="336"/>
      <c r="DA14" s="22"/>
      <c r="DB14" s="336"/>
      <c r="DC14" s="22"/>
      <c r="DD14" s="336"/>
      <c r="DE14" s="22"/>
      <c r="DF14" s="336"/>
      <c r="DG14" s="22"/>
      <c r="DH14" s="336"/>
      <c r="DI14" s="22"/>
      <c r="DJ14" s="336"/>
      <c r="DK14" s="22"/>
      <c r="DL14" s="336"/>
      <c r="DM14" s="22"/>
      <c r="DN14" s="336"/>
      <c r="DO14" s="22"/>
      <c r="DP14" s="336"/>
      <c r="DQ14" s="22"/>
      <c r="DR14" s="336"/>
      <c r="DS14" s="22"/>
      <c r="DT14" s="336"/>
      <c r="DU14" s="22"/>
      <c r="DV14" s="336"/>
      <c r="DW14" s="22"/>
      <c r="DX14" s="336"/>
      <c r="DY14" s="22"/>
      <c r="DZ14" s="336"/>
      <c r="EA14" s="22"/>
      <c r="EB14" s="336"/>
      <c r="EC14" s="22"/>
      <c r="ED14" s="336"/>
      <c r="EE14" s="22"/>
      <c r="EF14" s="336"/>
      <c r="EG14" s="22"/>
      <c r="EH14" s="336"/>
      <c r="EI14" s="22"/>
      <c r="EJ14" s="336"/>
      <c r="EK14" s="22"/>
      <c r="EL14" s="336"/>
      <c r="EM14" s="22"/>
      <c r="EN14" s="336"/>
      <c r="EO14" s="22"/>
      <c r="EP14" s="336"/>
      <c r="EQ14" s="22"/>
      <c r="ER14" s="336"/>
      <c r="ES14" s="22"/>
      <c r="ET14" s="336"/>
      <c r="EU14" s="22"/>
      <c r="EV14" s="336"/>
      <c r="EW14" s="22"/>
      <c r="EX14" s="336"/>
      <c r="EY14" s="22"/>
      <c r="EZ14" s="336"/>
      <c r="FA14" s="22"/>
      <c r="FB14" s="336"/>
      <c r="FC14" s="22"/>
      <c r="FD14" s="336"/>
      <c r="FE14" s="22"/>
      <c r="FF14" s="336"/>
      <c r="FG14" s="22"/>
      <c r="FH14" s="336"/>
      <c r="FI14" s="22"/>
      <c r="FJ14" s="336"/>
      <c r="FK14" s="22"/>
      <c r="FL14" s="336"/>
      <c r="FM14" s="22"/>
      <c r="FN14" s="336"/>
      <c r="FO14" s="22"/>
      <c r="FP14" s="336"/>
      <c r="FQ14" s="22"/>
      <c r="FR14" s="336"/>
      <c r="FS14" s="22"/>
      <c r="FT14" s="336"/>
      <c r="FU14" s="22"/>
      <c r="FV14" s="336"/>
      <c r="FW14" s="22"/>
      <c r="FX14" s="336"/>
      <c r="FY14" s="22"/>
      <c r="FZ14" s="336"/>
      <c r="GA14" s="22"/>
      <c r="GB14" s="336"/>
      <c r="GC14" s="22"/>
      <c r="GD14" s="336"/>
      <c r="GE14" s="22"/>
      <c r="GF14" s="336"/>
      <c r="GG14" s="22"/>
      <c r="GH14" s="336"/>
      <c r="GI14" s="22"/>
      <c r="GJ14" s="336"/>
      <c r="GK14" s="22"/>
      <c r="GL14" s="336"/>
      <c r="GM14" s="22"/>
      <c r="GN14" s="336"/>
      <c r="GO14" s="22"/>
      <c r="GP14" s="336"/>
      <c r="GQ14" s="22"/>
      <c r="GR14" s="336"/>
      <c r="GS14" s="22"/>
      <c r="GT14" s="336"/>
      <c r="GU14" s="22"/>
      <c r="GV14" s="336"/>
      <c r="GW14" s="22"/>
      <c r="GX14" s="336"/>
      <c r="GY14" s="22"/>
      <c r="GZ14" s="336"/>
      <c r="HA14" s="22"/>
      <c r="HB14" s="336"/>
      <c r="HC14" s="22"/>
      <c r="HD14" s="336"/>
      <c r="HE14" s="22"/>
      <c r="HF14" s="336"/>
      <c r="HG14" s="22"/>
      <c r="HH14" s="336"/>
      <c r="HI14" s="22"/>
      <c r="HJ14" s="336"/>
      <c r="HK14" s="22"/>
      <c r="HL14" s="336"/>
      <c r="HM14" s="22"/>
      <c r="HN14" s="336"/>
      <c r="HO14" s="22"/>
      <c r="HP14" s="336"/>
      <c r="HQ14" s="22"/>
      <c r="HR14" s="336"/>
      <c r="HS14" s="22"/>
      <c r="HT14" s="336"/>
      <c r="HU14" s="22"/>
      <c r="HV14" s="336"/>
      <c r="HW14" s="22"/>
      <c r="HX14" s="336"/>
      <c r="HY14" s="22"/>
      <c r="HZ14" s="336"/>
      <c r="IA14" s="22"/>
      <c r="IB14" s="336"/>
      <c r="IC14" s="22"/>
      <c r="ID14" s="336"/>
      <c r="IE14" s="22"/>
      <c r="IF14" s="336"/>
      <c r="IG14" s="22"/>
      <c r="IH14" s="336"/>
      <c r="II14" s="22"/>
      <c r="IJ14" s="336"/>
      <c r="IK14" s="22"/>
      <c r="IL14" s="336"/>
      <c r="IM14" s="22"/>
      <c r="IN14" s="336"/>
      <c r="IO14" s="22"/>
      <c r="IP14" s="336"/>
      <c r="IQ14" s="22"/>
      <c r="IR14" s="336"/>
      <c r="IS14" s="22"/>
      <c r="IT14" s="336"/>
      <c r="IU14" s="22"/>
      <c r="IV14" s="336"/>
    </row>
    <row r="15" spans="1:256" x14ac:dyDescent="0.3">
      <c r="A15" s="333"/>
      <c r="B15" s="24"/>
      <c r="C15" s="327" t="s">
        <v>38</v>
      </c>
      <c r="D15" s="333"/>
      <c r="E15" s="333"/>
      <c r="F15" s="333"/>
      <c r="G15" s="333"/>
      <c r="H15" s="325"/>
      <c r="I15" s="26"/>
      <c r="K15" s="26"/>
      <c r="M15" s="26"/>
      <c r="O15" s="26"/>
      <c r="Q15" s="26"/>
      <c r="S15" s="26"/>
      <c r="U15" s="26"/>
      <c r="W15" s="26"/>
      <c r="Y15" s="26"/>
      <c r="AA15" s="26"/>
      <c r="AC15" s="26"/>
      <c r="AE15" s="26"/>
      <c r="AG15" s="26"/>
      <c r="AI15" s="26"/>
      <c r="AK15" s="26"/>
      <c r="AM15" s="26"/>
      <c r="AO15" s="26"/>
      <c r="AQ15" s="26"/>
      <c r="AS15" s="26"/>
      <c r="AU15" s="26"/>
      <c r="AW15" s="26"/>
      <c r="AY15" s="26"/>
      <c r="BA15" s="26"/>
      <c r="BC15" s="26"/>
      <c r="BE15" s="26"/>
      <c r="BG15" s="26"/>
      <c r="BI15" s="26"/>
      <c r="BK15" s="26"/>
      <c r="BM15" s="26"/>
      <c r="BO15" s="26"/>
      <c r="BQ15" s="26"/>
      <c r="BS15" s="26"/>
      <c r="BU15" s="26"/>
      <c r="BW15" s="26"/>
      <c r="BY15" s="26"/>
      <c r="CA15" s="26"/>
      <c r="CC15" s="26"/>
      <c r="CE15" s="26"/>
      <c r="CG15" s="26"/>
      <c r="CI15" s="26"/>
      <c r="CK15" s="26"/>
      <c r="CM15" s="26"/>
      <c r="CO15" s="26"/>
      <c r="CQ15" s="26"/>
      <c r="CS15" s="26"/>
      <c r="CU15" s="26"/>
      <c r="CW15" s="26"/>
      <c r="CY15" s="26"/>
      <c r="DA15" s="26"/>
      <c r="DC15" s="26"/>
      <c r="DE15" s="26"/>
      <c r="DG15" s="26"/>
      <c r="DI15" s="26"/>
      <c r="DK15" s="26"/>
      <c r="DM15" s="26"/>
      <c r="DO15" s="26"/>
      <c r="DQ15" s="26"/>
      <c r="DS15" s="26"/>
      <c r="DU15" s="26"/>
      <c r="DW15" s="26"/>
      <c r="DY15" s="26"/>
      <c r="EA15" s="26"/>
      <c r="EC15" s="26"/>
      <c r="EE15" s="26"/>
      <c r="EG15" s="26"/>
      <c r="EI15" s="26"/>
      <c r="EK15" s="26"/>
      <c r="EM15" s="26"/>
      <c r="EO15" s="26"/>
      <c r="EQ15" s="26"/>
      <c r="ES15" s="26"/>
      <c r="EU15" s="26"/>
      <c r="EW15" s="26"/>
      <c r="EY15" s="26"/>
      <c r="FA15" s="26"/>
      <c r="FC15" s="26"/>
      <c r="FE15" s="26"/>
      <c r="FG15" s="26"/>
      <c r="FI15" s="26"/>
      <c r="FK15" s="26"/>
      <c r="FM15" s="26"/>
      <c r="FO15" s="26"/>
      <c r="FQ15" s="26"/>
      <c r="FS15" s="26"/>
      <c r="FU15" s="26"/>
      <c r="FW15" s="26"/>
      <c r="FY15" s="26"/>
      <c r="GA15" s="26"/>
      <c r="GC15" s="26"/>
      <c r="GE15" s="26"/>
      <c r="GG15" s="26"/>
      <c r="GI15" s="26"/>
      <c r="GK15" s="26"/>
      <c r="GM15" s="26"/>
      <c r="GO15" s="26"/>
      <c r="GQ15" s="26"/>
      <c r="GS15" s="26"/>
      <c r="GU15" s="26"/>
      <c r="GW15" s="26"/>
      <c r="GY15" s="26"/>
      <c r="HA15" s="26"/>
      <c r="HC15" s="26"/>
      <c r="HE15" s="26"/>
      <c r="HG15" s="26"/>
      <c r="HI15" s="26"/>
      <c r="HK15" s="26"/>
      <c r="HM15" s="26"/>
      <c r="HO15" s="26"/>
      <c r="HQ15" s="26"/>
      <c r="HS15" s="26"/>
      <c r="HU15" s="26"/>
      <c r="HW15" s="26"/>
      <c r="HY15" s="26"/>
      <c r="IA15" s="26"/>
      <c r="IC15" s="26"/>
      <c r="IE15" s="26"/>
      <c r="IG15" s="26"/>
      <c r="II15" s="26"/>
      <c r="IK15" s="26"/>
      <c r="IM15" s="26"/>
      <c r="IO15" s="26"/>
      <c r="IQ15" s="26"/>
      <c r="IS15" s="26"/>
      <c r="IU15" s="26"/>
    </row>
    <row r="16" spans="1:256" x14ac:dyDescent="0.3">
      <c r="A16" s="333"/>
      <c r="B16" s="88"/>
      <c r="C16" s="327" t="s">
        <v>39</v>
      </c>
      <c r="D16" s="333"/>
      <c r="E16" s="333"/>
      <c r="F16" s="333"/>
      <c r="G16" s="333"/>
      <c r="H16" s="325"/>
      <c r="I16" s="26"/>
      <c r="K16" s="26"/>
      <c r="M16" s="26"/>
      <c r="O16" s="26"/>
      <c r="Q16" s="26"/>
      <c r="S16" s="26"/>
      <c r="U16" s="26"/>
      <c r="W16" s="26"/>
      <c r="Y16" s="26"/>
      <c r="AA16" s="26"/>
      <c r="AC16" s="26"/>
      <c r="AE16" s="26"/>
      <c r="AG16" s="26"/>
      <c r="AI16" s="26"/>
      <c r="AK16" s="26"/>
      <c r="AM16" s="26"/>
      <c r="AO16" s="26"/>
      <c r="AQ16" s="26"/>
      <c r="AS16" s="26"/>
      <c r="AU16" s="26"/>
      <c r="AW16" s="26"/>
      <c r="AY16" s="26"/>
      <c r="BA16" s="26"/>
      <c r="BC16" s="26"/>
      <c r="BE16" s="26"/>
      <c r="BG16" s="26"/>
      <c r="BI16" s="26"/>
      <c r="BK16" s="26"/>
      <c r="BM16" s="26"/>
      <c r="BO16" s="26"/>
      <c r="BQ16" s="26"/>
      <c r="BS16" s="26"/>
      <c r="BU16" s="26"/>
      <c r="BW16" s="26"/>
      <c r="BY16" s="26"/>
      <c r="CA16" s="26"/>
      <c r="CC16" s="26"/>
      <c r="CE16" s="26"/>
      <c r="CG16" s="26"/>
      <c r="CI16" s="26"/>
      <c r="CK16" s="26"/>
      <c r="CM16" s="26"/>
      <c r="CO16" s="26"/>
      <c r="CQ16" s="26"/>
      <c r="CS16" s="26"/>
      <c r="CU16" s="26"/>
      <c r="CW16" s="26"/>
      <c r="CY16" s="26"/>
      <c r="DA16" s="26"/>
      <c r="DC16" s="26"/>
      <c r="DE16" s="26"/>
      <c r="DG16" s="26"/>
      <c r="DI16" s="26"/>
      <c r="DK16" s="26"/>
      <c r="DM16" s="26"/>
      <c r="DO16" s="26"/>
      <c r="DQ16" s="26"/>
      <c r="DS16" s="26"/>
      <c r="DU16" s="26"/>
      <c r="DW16" s="26"/>
      <c r="DY16" s="26"/>
      <c r="EA16" s="26"/>
      <c r="EC16" s="26"/>
      <c r="EE16" s="26"/>
      <c r="EG16" s="26"/>
      <c r="EI16" s="26"/>
      <c r="EK16" s="26"/>
      <c r="EM16" s="26"/>
      <c r="EO16" s="26"/>
      <c r="EQ16" s="26"/>
      <c r="ES16" s="26"/>
      <c r="EU16" s="26"/>
      <c r="EW16" s="26"/>
      <c r="EY16" s="26"/>
      <c r="FA16" s="26"/>
      <c r="FC16" s="26"/>
      <c r="FE16" s="26"/>
      <c r="FG16" s="26"/>
      <c r="FI16" s="26"/>
      <c r="FK16" s="26"/>
      <c r="FM16" s="26"/>
      <c r="FO16" s="26"/>
      <c r="FQ16" s="26"/>
      <c r="FS16" s="26"/>
      <c r="FU16" s="26"/>
      <c r="FW16" s="26"/>
      <c r="FY16" s="26"/>
      <c r="GA16" s="26"/>
      <c r="GC16" s="26"/>
      <c r="GE16" s="26"/>
      <c r="GG16" s="26"/>
      <c r="GI16" s="26"/>
      <c r="GK16" s="26"/>
      <c r="GM16" s="26"/>
      <c r="GO16" s="26"/>
      <c r="GQ16" s="26"/>
      <c r="GS16" s="26"/>
      <c r="GU16" s="26"/>
      <c r="GW16" s="26"/>
      <c r="GY16" s="26"/>
      <c r="HA16" s="26"/>
      <c r="HC16" s="26"/>
      <c r="HE16" s="26"/>
      <c r="HG16" s="26"/>
      <c r="HI16" s="26"/>
      <c r="HK16" s="26"/>
      <c r="HM16" s="26"/>
      <c r="HO16" s="26"/>
      <c r="HQ16" s="26"/>
      <c r="HS16" s="26"/>
      <c r="HU16" s="26"/>
      <c r="HW16" s="26"/>
      <c r="HY16" s="26"/>
      <c r="IA16" s="26"/>
      <c r="IC16" s="26"/>
      <c r="IE16" s="26"/>
      <c r="IG16" s="26"/>
      <c r="II16" s="26"/>
      <c r="IK16" s="26"/>
      <c r="IM16" s="26"/>
      <c r="IO16" s="26"/>
      <c r="IQ16" s="26"/>
      <c r="IS16" s="26"/>
      <c r="IU16" s="26"/>
    </row>
    <row r="17" spans="1:8" x14ac:dyDescent="0.3">
      <c r="A17" s="327"/>
      <c r="B17" s="337"/>
      <c r="C17" s="327"/>
      <c r="D17" s="338"/>
      <c r="E17" s="327"/>
      <c r="F17" s="339" t="s">
        <v>289</v>
      </c>
      <c r="G17" s="328"/>
      <c r="H17" s="325"/>
    </row>
    <row r="18" spans="1:8" ht="57" customHeight="1" x14ac:dyDescent="0.3">
      <c r="A18" s="327"/>
      <c r="B18" s="675" t="s">
        <v>290</v>
      </c>
      <c r="C18" s="675"/>
      <c r="D18" s="675"/>
      <c r="E18" s="675"/>
      <c r="F18" s="675"/>
      <c r="G18" s="328"/>
      <c r="H18" s="325"/>
    </row>
    <row r="19" spans="1:8" ht="16.350000000000001" customHeight="1" x14ac:dyDescent="0.3">
      <c r="A19" s="327"/>
      <c r="B19" s="340"/>
      <c r="C19" s="341" t="s">
        <v>42</v>
      </c>
      <c r="D19" s="635" t="s">
        <v>283</v>
      </c>
      <c r="E19" s="635"/>
      <c r="F19" s="342"/>
      <c r="G19" s="329"/>
      <c r="H19" s="325"/>
    </row>
    <row r="20" spans="1:8" ht="8.25" customHeight="1" x14ac:dyDescent="0.3">
      <c r="A20" s="327"/>
      <c r="B20" s="343"/>
      <c r="C20" s="344"/>
      <c r="D20" s="344"/>
      <c r="E20" s="344"/>
      <c r="F20" s="345"/>
      <c r="G20" s="328"/>
      <c r="H20" s="325"/>
    </row>
    <row r="21" spans="1:8" x14ac:dyDescent="0.3">
      <c r="A21" s="327"/>
      <c r="B21" s="346"/>
      <c r="C21" s="346"/>
      <c r="D21" s="346"/>
      <c r="E21" s="346"/>
      <c r="F21" s="346"/>
      <c r="G21" s="328"/>
      <c r="H21" s="325"/>
    </row>
    <row r="22" spans="1:8" x14ac:dyDescent="0.3">
      <c r="A22" s="327"/>
      <c r="B22" s="347" t="s">
        <v>44</v>
      </c>
      <c r="C22" s="327"/>
      <c r="D22" s="327"/>
      <c r="E22" s="327"/>
      <c r="F22" s="327"/>
      <c r="G22" s="328"/>
      <c r="H22" s="325"/>
    </row>
    <row r="23" spans="1:8" ht="21.95" customHeight="1" x14ac:dyDescent="0.3">
      <c r="A23" s="327"/>
      <c r="B23" s="676" t="s">
        <v>45</v>
      </c>
      <c r="C23" s="349" t="s">
        <v>46</v>
      </c>
      <c r="D23" s="637" t="str">
        <f>+IF(AND(ISBLANK(Identifikace!D25),ISBLANK(Identifikace!N25)),"Vyplňte, prosím, údaje v listu Identifikace.",IF(Identifikace!D25=Identifikace!N25,Identifikace!D25,IF(AND(ISBLANK(Identifikace!D25),Identifikace!N25&lt;&gt;0),Identifikace!N25,IF(AND(Identifikace!D25&lt;&gt;0,Identifikace!N25&lt;&gt;0),"viz list Identifikace",Identifikace!D25))))</f>
        <v>Obec Sušice</v>
      </c>
      <c r="E23" s="637"/>
      <c r="F23" s="637"/>
      <c r="G23" s="350" t="s">
        <v>47</v>
      </c>
      <c r="H23" s="325"/>
    </row>
    <row r="24" spans="1:8" ht="18" customHeight="1" x14ac:dyDescent="0.3">
      <c r="A24" s="327"/>
      <c r="B24" s="676"/>
      <c r="C24" s="349" t="s">
        <v>48</v>
      </c>
      <c r="D24" s="638">
        <f>+IF(AND(ISBLANK(Identifikace!F25),ISBLANK(Identifikace!P25)),"Vyplňte, prosím, údaje v listu Identifikace.",IF(Identifikace!F25=Identifikace!P25,Identifikace!F25,IF(AND(ISBLANK(Identifikace!F25),Identifikace!P25&lt;&gt;0),Identifikace!P25,IF(AND(Identifikace!F25&lt;&gt;0,Identifikace!P25&lt;&gt;0),"viz list Identifikace",Identifikace!F25))))</f>
        <v>636606</v>
      </c>
      <c r="E24" s="638"/>
      <c r="F24" s="638"/>
      <c r="G24" s="350" t="s">
        <v>47</v>
      </c>
      <c r="H24" s="325"/>
    </row>
    <row r="25" spans="1:8" ht="18" customHeight="1" x14ac:dyDescent="0.3">
      <c r="A25" s="327"/>
      <c r="B25" s="676" t="s">
        <v>49</v>
      </c>
      <c r="C25" s="351" t="s">
        <v>50</v>
      </c>
      <c r="D25" s="638" t="str">
        <f>+IF(AND(ISBLANK(Identifikace!D28),ISBLANK(Identifikace!N28)),"Vyplňte, prosím, údaje v listu Identifikace.",IF(Identifikace!D28=Identifikace!N28,Identifikace!D28,IF(AND(ISBLANK(Identifikace!D28),Identifikace!N28&lt;&gt;0),Identifikace!N28,IF(AND(Identifikace!D28&lt;&gt;0,Identifikace!N28&lt;&gt;0),"viz list Identifikace",Identifikace!D28))))</f>
        <v>Obec Sušice</v>
      </c>
      <c r="E25" s="638"/>
      <c r="F25" s="638"/>
      <c r="G25" s="350" t="s">
        <v>47</v>
      </c>
      <c r="H25" s="325"/>
    </row>
    <row r="26" spans="1:8" ht="18" customHeight="1" x14ac:dyDescent="0.3">
      <c r="A26" s="327"/>
      <c r="B26" s="676"/>
      <c r="C26" s="349" t="s">
        <v>51</v>
      </c>
      <c r="D26" s="638">
        <f>+IF(AND(ISBLANK(Identifikace!F28),ISBLANK(Identifikace!P28)),"Vyplňte, prosím, údaje v listu Identifikace.",IF(Identifikace!F28=Identifikace!P28,Identifikace!F28,IF(AND(ISBLANK(Identifikace!F28),Identifikace!P28&lt;&gt;0),Identifikace!P28,IF(AND(Identifikace!F28&lt;&gt;0,Identifikace!P28&lt;&gt;0),"viz list Identifikace",Identifikace!F28))))</f>
        <v>636606</v>
      </c>
      <c r="E26" s="638"/>
      <c r="F26" s="638"/>
      <c r="G26" s="350" t="s">
        <v>47</v>
      </c>
      <c r="H26" s="325"/>
    </row>
    <row r="27" spans="1:8" ht="18" customHeight="1" x14ac:dyDescent="0.3">
      <c r="A27" s="327"/>
      <c r="B27" s="676" t="s">
        <v>52</v>
      </c>
      <c r="C27" s="349" t="s">
        <v>53</v>
      </c>
      <c r="D27" s="677" t="str">
        <f>+IF(AND(ISBLANK(Identifikace!D31),ISBLANK(Identifikace!N31)),"Vyplňte, prosím, údaje v listu Identifikace.","viz list Identifikace")</f>
        <v>viz list Identifikace</v>
      </c>
      <c r="E27" s="677"/>
      <c r="F27" s="677"/>
      <c r="G27" s="350" t="s">
        <v>47</v>
      </c>
      <c r="H27" s="325"/>
    </row>
    <row r="28" spans="1:8" ht="18" customHeight="1" x14ac:dyDescent="0.3">
      <c r="A28" s="327"/>
      <c r="B28" s="676"/>
      <c r="C28" s="349" t="s">
        <v>54</v>
      </c>
      <c r="D28" s="638" t="str">
        <f>+IF(AND(ISBLANK(Identifikace!F31),ISBLANK(Identifikace!P31)),"Vyplňte, prosím, údaje v listu Identifikace.","viz list Identifikace")</f>
        <v>viz list Identifikace</v>
      </c>
      <c r="E28" s="638"/>
      <c r="F28" s="638"/>
      <c r="G28" s="350" t="s">
        <v>47</v>
      </c>
      <c r="H28" s="325"/>
    </row>
    <row r="29" spans="1:8" ht="18" customHeight="1" x14ac:dyDescent="0.3">
      <c r="A29" s="327"/>
      <c r="B29" s="348" t="s">
        <v>55</v>
      </c>
      <c r="C29" s="349" t="s">
        <v>56</v>
      </c>
      <c r="D29" s="678" t="s">
        <v>291</v>
      </c>
      <c r="E29" s="678"/>
      <c r="F29" s="678"/>
      <c r="G29" s="350" t="s">
        <v>47</v>
      </c>
      <c r="H29" s="325"/>
    </row>
    <row r="30" spans="1:8" ht="18" customHeight="1" x14ac:dyDescent="0.3">
      <c r="A30" s="327"/>
      <c r="B30" s="348" t="s">
        <v>58</v>
      </c>
      <c r="C30" s="349" t="s">
        <v>59</v>
      </c>
      <c r="D30" s="679"/>
      <c r="E30" s="679"/>
      <c r="F30" s="679"/>
      <c r="G30" s="350" t="s">
        <v>47</v>
      </c>
      <c r="H30" s="325"/>
    </row>
    <row r="31" spans="1:8" ht="9" customHeight="1" x14ac:dyDescent="0.3">
      <c r="A31" s="327"/>
      <c r="B31" s="327"/>
      <c r="C31" s="327"/>
      <c r="D31" s="327"/>
      <c r="E31" s="327"/>
      <c r="F31" s="327"/>
      <c r="G31" s="352"/>
      <c r="H31" s="325"/>
    </row>
    <row r="32" spans="1:8" x14ac:dyDescent="0.3">
      <c r="A32" s="327"/>
      <c r="B32" s="353"/>
      <c r="C32" s="354"/>
      <c r="D32" s="327"/>
      <c r="E32" s="355" t="s">
        <v>60</v>
      </c>
      <c r="F32" s="356" t="s">
        <v>61</v>
      </c>
      <c r="G32" s="352"/>
      <c r="H32" s="325"/>
    </row>
    <row r="33" spans="1:9" ht="24" customHeight="1" x14ac:dyDescent="0.3">
      <c r="A33" s="327"/>
      <c r="B33" s="348" t="s">
        <v>62</v>
      </c>
      <c r="C33" s="676" t="s">
        <v>63</v>
      </c>
      <c r="D33" s="676"/>
      <c r="E33" s="110" t="str">
        <f>+IF(ISBLANK(Identifikace!I31),"Vyplňte, prosím, v listu Identifikace","viz list Identifikace")</f>
        <v>viz list Identifikace</v>
      </c>
      <c r="F33" s="111" t="str">
        <f>+IF(ISBLANK(Identifikace!S31),"Vyplňte, prosím, v listu Identifikace","viz list Identifikace")</f>
        <v>viz list Identifikace</v>
      </c>
      <c r="G33" s="350" t="s">
        <v>47</v>
      </c>
      <c r="H33" s="325"/>
    </row>
    <row r="34" spans="1:9" ht="24" customHeight="1" x14ac:dyDescent="0.3">
      <c r="A34" s="327"/>
      <c r="B34" s="348" t="s">
        <v>64</v>
      </c>
      <c r="C34" s="676" t="s">
        <v>65</v>
      </c>
      <c r="D34" s="676"/>
      <c r="E34" s="357"/>
      <c r="F34" s="358"/>
      <c r="G34" s="350" t="s">
        <v>47</v>
      </c>
      <c r="H34" s="325"/>
    </row>
    <row r="35" spans="1:9" ht="24" customHeight="1" x14ac:dyDescent="0.3">
      <c r="A35" s="327"/>
      <c r="B35" s="348" t="s">
        <v>66</v>
      </c>
      <c r="C35" s="676" t="s">
        <v>67</v>
      </c>
      <c r="D35" s="676"/>
      <c r="E35" s="357"/>
      <c r="F35" s="358"/>
      <c r="G35" s="350" t="s">
        <v>47</v>
      </c>
      <c r="H35" s="325"/>
    </row>
    <row r="36" spans="1:9" ht="24" customHeight="1" x14ac:dyDescent="0.3">
      <c r="A36" s="327"/>
      <c r="B36" s="348" t="s">
        <v>68</v>
      </c>
      <c r="C36" s="676" t="s">
        <v>69</v>
      </c>
      <c r="D36" s="676"/>
      <c r="E36" s="359"/>
      <c r="F36" s="360"/>
      <c r="G36" s="350" t="s">
        <v>47</v>
      </c>
      <c r="H36" s="325"/>
    </row>
    <row r="37" spans="1:9" ht="17.25" x14ac:dyDescent="0.3">
      <c r="A37" s="327"/>
      <c r="B37" s="361"/>
      <c r="C37" s="327"/>
      <c r="D37" s="327"/>
      <c r="E37" s="327"/>
      <c r="F37" s="327"/>
      <c r="G37" s="328"/>
      <c r="H37" s="325"/>
    </row>
    <row r="38" spans="1:9" ht="39.75" customHeight="1" x14ac:dyDescent="0.3">
      <c r="A38" s="327"/>
      <c r="B38" s="680" t="s">
        <v>70</v>
      </c>
      <c r="C38" s="680"/>
      <c r="D38" s="680"/>
      <c r="E38" s="680"/>
      <c r="F38" s="680"/>
      <c r="G38" s="328"/>
      <c r="H38" s="325"/>
    </row>
    <row r="39" spans="1:9" ht="26.25" customHeight="1" x14ac:dyDescent="0.3">
      <c r="A39" s="327"/>
      <c r="B39" s="681" t="s">
        <v>71</v>
      </c>
      <c r="C39" s="682" t="s">
        <v>72</v>
      </c>
      <c r="D39" s="683" t="s">
        <v>73</v>
      </c>
      <c r="E39" s="362" t="s">
        <v>60</v>
      </c>
      <c r="F39" s="364" t="s">
        <v>61</v>
      </c>
      <c r="G39" s="328"/>
      <c r="H39" s="325"/>
    </row>
    <row r="40" spans="1:9" x14ac:dyDescent="0.3">
      <c r="A40" s="327"/>
      <c r="B40" s="681"/>
      <c r="C40" s="682"/>
      <c r="D40" s="683"/>
      <c r="E40" s="365">
        <v>2023</v>
      </c>
      <c r="F40" s="366">
        <v>2023</v>
      </c>
      <c r="G40" s="328"/>
      <c r="H40" s="325"/>
    </row>
    <row r="41" spans="1:9" x14ac:dyDescent="0.3">
      <c r="A41" s="327"/>
      <c r="B41" s="681"/>
      <c r="C41" s="682"/>
      <c r="D41" s="683"/>
      <c r="E41" s="365" t="s">
        <v>292</v>
      </c>
      <c r="F41" s="366" t="s">
        <v>292</v>
      </c>
      <c r="G41" s="328"/>
      <c r="H41" s="325"/>
    </row>
    <row r="42" spans="1:9" s="127" customFormat="1" x14ac:dyDescent="0.3">
      <c r="A42" s="367"/>
      <c r="B42" s="368">
        <v>1</v>
      </c>
      <c r="C42" s="369">
        <v>2</v>
      </c>
      <c r="D42" s="369" t="s">
        <v>75</v>
      </c>
      <c r="E42" s="369">
        <v>3</v>
      </c>
      <c r="F42" s="370">
        <v>4</v>
      </c>
      <c r="G42" s="328"/>
      <c r="H42" s="371"/>
      <c r="I42" s="69"/>
    </row>
    <row r="43" spans="1:9" x14ac:dyDescent="0.3">
      <c r="A43" s="327"/>
      <c r="B43" s="372" t="s">
        <v>76</v>
      </c>
      <c r="C43" s="373" t="s">
        <v>77</v>
      </c>
      <c r="D43" s="374" t="s">
        <v>78</v>
      </c>
      <c r="E43" s="375">
        <f>+E44+E45+E46+E47</f>
        <v>0</v>
      </c>
      <c r="F43" s="376">
        <f>+F44+F45+F46+F47</f>
        <v>0</v>
      </c>
      <c r="G43" s="350" t="s">
        <v>47</v>
      </c>
      <c r="H43" s="325"/>
    </row>
    <row r="44" spans="1:9" ht="17.100000000000001" customHeight="1" x14ac:dyDescent="0.3">
      <c r="A44" s="327"/>
      <c r="B44" s="377" t="s">
        <v>79</v>
      </c>
      <c r="C44" s="378" t="s">
        <v>80</v>
      </c>
      <c r="D44" s="379" t="s">
        <v>78</v>
      </c>
      <c r="E44" s="136"/>
      <c r="F44" s="137"/>
      <c r="G44" s="350" t="s">
        <v>47</v>
      </c>
      <c r="H44" s="325"/>
    </row>
    <row r="45" spans="1:9" ht="17.100000000000001" customHeight="1" x14ac:dyDescent="0.3">
      <c r="A45" s="327"/>
      <c r="B45" s="377" t="s">
        <v>81</v>
      </c>
      <c r="C45" s="378" t="s">
        <v>82</v>
      </c>
      <c r="D45" s="379" t="s">
        <v>78</v>
      </c>
      <c r="E45" s="136"/>
      <c r="F45" s="137"/>
      <c r="G45" s="350" t="s">
        <v>47</v>
      </c>
      <c r="H45" s="325"/>
    </row>
    <row r="46" spans="1:9" ht="17.100000000000001" customHeight="1" x14ac:dyDescent="0.3">
      <c r="A46" s="327"/>
      <c r="B46" s="377" t="s">
        <v>83</v>
      </c>
      <c r="C46" s="378" t="s">
        <v>84</v>
      </c>
      <c r="D46" s="379" t="s">
        <v>78</v>
      </c>
      <c r="E46" s="136"/>
      <c r="F46" s="137"/>
      <c r="G46" s="350" t="s">
        <v>47</v>
      </c>
      <c r="H46" s="325"/>
    </row>
    <row r="47" spans="1:9" ht="17.100000000000001" customHeight="1" x14ac:dyDescent="0.3">
      <c r="A47" s="327"/>
      <c r="B47" s="380" t="s">
        <v>85</v>
      </c>
      <c r="C47" s="381" t="s">
        <v>86</v>
      </c>
      <c r="D47" s="382" t="s">
        <v>78</v>
      </c>
      <c r="E47" s="141"/>
      <c r="F47" s="142"/>
      <c r="G47" s="350" t="s">
        <v>47</v>
      </c>
      <c r="H47" s="325"/>
    </row>
    <row r="48" spans="1:9" ht="17.100000000000001" customHeight="1" x14ac:dyDescent="0.3">
      <c r="A48" s="327"/>
      <c r="B48" s="372" t="s">
        <v>87</v>
      </c>
      <c r="C48" s="373" t="s">
        <v>88</v>
      </c>
      <c r="D48" s="374" t="s">
        <v>78</v>
      </c>
      <c r="E48" s="383">
        <f>+E49+E50</f>
        <v>0</v>
      </c>
      <c r="F48" s="376">
        <f>+F49+F50</f>
        <v>0</v>
      </c>
      <c r="G48" s="350" t="s">
        <v>47</v>
      </c>
      <c r="H48" s="325"/>
    </row>
    <row r="49" spans="1:8" ht="17.100000000000001" customHeight="1" x14ac:dyDescent="0.3">
      <c r="A49" s="327"/>
      <c r="B49" s="377" t="s">
        <v>89</v>
      </c>
      <c r="C49" s="378" t="s">
        <v>90</v>
      </c>
      <c r="D49" s="379" t="s">
        <v>78</v>
      </c>
      <c r="E49" s="136"/>
      <c r="F49" s="137"/>
      <c r="G49" s="350" t="s">
        <v>47</v>
      </c>
      <c r="H49" s="325"/>
    </row>
    <row r="50" spans="1:8" ht="17.100000000000001" customHeight="1" x14ac:dyDescent="0.3">
      <c r="A50" s="327"/>
      <c r="B50" s="380" t="s">
        <v>91</v>
      </c>
      <c r="C50" s="381" t="s">
        <v>92</v>
      </c>
      <c r="D50" s="382" t="s">
        <v>78</v>
      </c>
      <c r="E50" s="141"/>
      <c r="F50" s="142"/>
      <c r="G50" s="350" t="s">
        <v>47</v>
      </c>
      <c r="H50" s="325"/>
    </row>
    <row r="51" spans="1:8" ht="17.100000000000001" customHeight="1" x14ac:dyDescent="0.3">
      <c r="A51" s="327"/>
      <c r="B51" s="372" t="s">
        <v>93</v>
      </c>
      <c r="C51" s="373" t="s">
        <v>94</v>
      </c>
      <c r="D51" s="374" t="s">
        <v>78</v>
      </c>
      <c r="E51" s="375">
        <f>+E52+E53</f>
        <v>0</v>
      </c>
      <c r="F51" s="376">
        <f>+F52+F53</f>
        <v>0</v>
      </c>
      <c r="G51" s="384" t="s">
        <v>47</v>
      </c>
      <c r="H51" s="325"/>
    </row>
    <row r="52" spans="1:8" ht="17.100000000000001" customHeight="1" x14ac:dyDescent="0.3">
      <c r="A52" s="327"/>
      <c r="B52" s="377" t="s">
        <v>95</v>
      </c>
      <c r="C52" s="378" t="s">
        <v>96</v>
      </c>
      <c r="D52" s="379" t="s">
        <v>78</v>
      </c>
      <c r="E52" s="136"/>
      <c r="F52" s="137"/>
      <c r="G52" s="384" t="s">
        <v>47</v>
      </c>
      <c r="H52" s="325"/>
    </row>
    <row r="53" spans="1:8" ht="17.100000000000001" customHeight="1" x14ac:dyDescent="0.3">
      <c r="A53" s="327"/>
      <c r="B53" s="380" t="s">
        <v>97</v>
      </c>
      <c r="C53" s="381" t="s">
        <v>98</v>
      </c>
      <c r="D53" s="382" t="s">
        <v>78</v>
      </c>
      <c r="E53" s="141"/>
      <c r="F53" s="142"/>
      <c r="G53" s="384" t="s">
        <v>47</v>
      </c>
      <c r="H53" s="325"/>
    </row>
    <row r="54" spans="1:8" ht="17.100000000000001" customHeight="1" x14ac:dyDescent="0.3">
      <c r="A54" s="327"/>
      <c r="B54" s="372" t="s">
        <v>99</v>
      </c>
      <c r="C54" s="373" t="s">
        <v>100</v>
      </c>
      <c r="D54" s="374" t="s">
        <v>78</v>
      </c>
      <c r="E54" s="375">
        <f>+E55+E56+E57+SUMIF(E58,"&gt;=0",E58)</f>
        <v>0</v>
      </c>
      <c r="F54" s="376">
        <f>+F55+F56+F57+SUMIF(F58,"&gt;=0",F58)</f>
        <v>0</v>
      </c>
      <c r="G54" s="384" t="s">
        <v>47</v>
      </c>
      <c r="H54" s="325"/>
    </row>
    <row r="55" spans="1:8" ht="17.100000000000001" customHeight="1" x14ac:dyDescent="0.3">
      <c r="A55" s="327"/>
      <c r="B55" s="377" t="s">
        <v>101</v>
      </c>
      <c r="C55" s="378" t="s">
        <v>102</v>
      </c>
      <c r="D55" s="379" t="s">
        <v>78</v>
      </c>
      <c r="E55" s="136"/>
      <c r="F55" s="137"/>
      <c r="G55" s="384" t="s">
        <v>47</v>
      </c>
      <c r="H55" s="325"/>
    </row>
    <row r="56" spans="1:8" ht="17.100000000000001" customHeight="1" x14ac:dyDescent="0.3">
      <c r="A56" s="327"/>
      <c r="B56" s="377" t="s">
        <v>103</v>
      </c>
      <c r="C56" s="385" t="s">
        <v>293</v>
      </c>
      <c r="D56" s="379" t="s">
        <v>78</v>
      </c>
      <c r="E56" s="136"/>
      <c r="F56" s="137"/>
      <c r="G56" s="384" t="s">
        <v>47</v>
      </c>
      <c r="H56" s="325"/>
    </row>
    <row r="57" spans="1:8" ht="17.100000000000001" customHeight="1" x14ac:dyDescent="0.3">
      <c r="A57" s="327"/>
      <c r="B57" s="377" t="s">
        <v>105</v>
      </c>
      <c r="C57" s="378" t="s">
        <v>106</v>
      </c>
      <c r="D57" s="379" t="s">
        <v>78</v>
      </c>
      <c r="E57" s="386"/>
      <c r="F57" s="137"/>
      <c r="G57" s="384" t="s">
        <v>47</v>
      </c>
      <c r="H57" s="325"/>
    </row>
    <row r="58" spans="1:8" ht="17.100000000000001" customHeight="1" x14ac:dyDescent="0.3">
      <c r="A58" s="327"/>
      <c r="B58" s="380" t="s">
        <v>107</v>
      </c>
      <c r="C58" s="387" t="s">
        <v>108</v>
      </c>
      <c r="D58" s="382" t="s">
        <v>78</v>
      </c>
      <c r="E58" s="388">
        <f>+E114</f>
        <v>0</v>
      </c>
      <c r="F58" s="389">
        <f>+F114</f>
        <v>0</v>
      </c>
      <c r="G58" s="384" t="s">
        <v>47</v>
      </c>
      <c r="H58" s="325"/>
    </row>
    <row r="59" spans="1:8" ht="17.100000000000001" customHeight="1" x14ac:dyDescent="0.3">
      <c r="A59" s="327"/>
      <c r="B59" s="372" t="s">
        <v>109</v>
      </c>
      <c r="C59" s="373" t="s">
        <v>110</v>
      </c>
      <c r="D59" s="374" t="s">
        <v>78</v>
      </c>
      <c r="E59" s="375">
        <f>+E60+E61+E62</f>
        <v>0</v>
      </c>
      <c r="F59" s="376">
        <f>+F60+F61+F62</f>
        <v>0</v>
      </c>
      <c r="G59" s="384" t="s">
        <v>47</v>
      </c>
      <c r="H59" s="325"/>
    </row>
    <row r="60" spans="1:8" ht="17.100000000000001" customHeight="1" x14ac:dyDescent="0.3">
      <c r="A60" s="327"/>
      <c r="B60" s="377" t="s">
        <v>111</v>
      </c>
      <c r="C60" s="378" t="s">
        <v>112</v>
      </c>
      <c r="D60" s="379" t="s">
        <v>78</v>
      </c>
      <c r="E60" s="136"/>
      <c r="F60" s="137"/>
      <c r="G60" s="384" t="s">
        <v>47</v>
      </c>
      <c r="H60" s="325"/>
    </row>
    <row r="61" spans="1:8" ht="17.100000000000001" customHeight="1" x14ac:dyDescent="0.3">
      <c r="A61" s="327"/>
      <c r="B61" s="377" t="s">
        <v>113</v>
      </c>
      <c r="C61" s="378" t="s">
        <v>114</v>
      </c>
      <c r="D61" s="379" t="s">
        <v>78</v>
      </c>
      <c r="E61" s="136"/>
      <c r="F61" s="137"/>
      <c r="G61" s="384" t="s">
        <v>47</v>
      </c>
      <c r="H61" s="325"/>
    </row>
    <row r="62" spans="1:8" ht="17.100000000000001" customHeight="1" x14ac:dyDescent="0.3">
      <c r="A62" s="327"/>
      <c r="B62" s="380" t="s">
        <v>115</v>
      </c>
      <c r="C62" s="381" t="s">
        <v>116</v>
      </c>
      <c r="D62" s="382" t="s">
        <v>78</v>
      </c>
      <c r="E62" s="141"/>
      <c r="F62" s="142"/>
      <c r="G62" s="384" t="s">
        <v>47</v>
      </c>
      <c r="H62" s="325"/>
    </row>
    <row r="63" spans="1:8" ht="17.100000000000001" customHeight="1" x14ac:dyDescent="0.3">
      <c r="A63" s="327"/>
      <c r="B63" s="390" t="s">
        <v>117</v>
      </c>
      <c r="C63" s="349" t="s">
        <v>118</v>
      </c>
      <c r="D63" s="391" t="s">
        <v>78</v>
      </c>
      <c r="E63" s="392"/>
      <c r="F63" s="393"/>
      <c r="G63" s="384" t="s">
        <v>47</v>
      </c>
      <c r="H63" s="325"/>
    </row>
    <row r="64" spans="1:8" ht="17.100000000000001" customHeight="1" x14ac:dyDescent="0.3">
      <c r="A64" s="327"/>
      <c r="B64" s="390" t="s">
        <v>119</v>
      </c>
      <c r="C64" s="349" t="s">
        <v>120</v>
      </c>
      <c r="D64" s="391" t="s">
        <v>78</v>
      </c>
      <c r="E64" s="151"/>
      <c r="F64" s="152"/>
      <c r="G64" s="384" t="s">
        <v>47</v>
      </c>
      <c r="H64" s="325"/>
    </row>
    <row r="65" spans="1:8" ht="17.100000000000001" customHeight="1" x14ac:dyDescent="0.3">
      <c r="A65" s="327"/>
      <c r="B65" s="394" t="s">
        <v>121</v>
      </c>
      <c r="C65" s="395" t="s">
        <v>122</v>
      </c>
      <c r="D65" s="396" t="s">
        <v>78</v>
      </c>
      <c r="E65" s="156"/>
      <c r="F65" s="157"/>
      <c r="G65" s="384" t="s">
        <v>47</v>
      </c>
      <c r="H65" s="325"/>
    </row>
    <row r="66" spans="1:8" ht="17.100000000000001" customHeight="1" x14ac:dyDescent="0.3">
      <c r="A66" s="327"/>
      <c r="B66" s="390" t="s">
        <v>123</v>
      </c>
      <c r="C66" s="397" t="s">
        <v>124</v>
      </c>
      <c r="D66" s="398" t="s">
        <v>78</v>
      </c>
      <c r="E66" s="149"/>
      <c r="F66" s="150"/>
      <c r="G66" s="384" t="s">
        <v>47</v>
      </c>
      <c r="H66" s="325"/>
    </row>
    <row r="67" spans="1:8" ht="17.100000000000001" customHeight="1" x14ac:dyDescent="0.3">
      <c r="A67" s="327"/>
      <c r="B67" s="380" t="s">
        <v>125</v>
      </c>
      <c r="C67" s="381" t="s">
        <v>126</v>
      </c>
      <c r="D67" s="382" t="s">
        <v>78</v>
      </c>
      <c r="E67" s="141"/>
      <c r="F67" s="142"/>
      <c r="G67" s="384" t="s">
        <v>47</v>
      </c>
      <c r="H67" s="325"/>
    </row>
    <row r="68" spans="1:8" ht="17.100000000000001" customHeight="1" x14ac:dyDescent="0.3">
      <c r="A68" s="327"/>
      <c r="B68" s="399" t="s">
        <v>127</v>
      </c>
      <c r="C68" s="400" t="s">
        <v>128</v>
      </c>
      <c r="D68" s="401" t="s">
        <v>78</v>
      </c>
      <c r="E68" s="402">
        <f>+E43+E48+E51+E54+E63+E64+E65+E66+E59</f>
        <v>0</v>
      </c>
      <c r="F68" s="403">
        <f>+F43+F48+F51+F54+F63+F64+F65+F66+F59</f>
        <v>0</v>
      </c>
      <c r="G68" s="384" t="s">
        <v>47</v>
      </c>
      <c r="H68" s="325"/>
    </row>
    <row r="69" spans="1:8" s="69" customFormat="1" x14ac:dyDescent="0.3">
      <c r="A69" s="327"/>
      <c r="B69" s="404"/>
      <c r="C69" s="405"/>
      <c r="D69" s="406"/>
      <c r="E69" s="405"/>
      <c r="F69" s="405"/>
      <c r="G69" s="352"/>
      <c r="H69" s="325"/>
    </row>
    <row r="70" spans="1:8" x14ac:dyDescent="0.3">
      <c r="A70" s="327"/>
      <c r="B70" s="407" t="s">
        <v>129</v>
      </c>
      <c r="C70" s="408" t="s">
        <v>130</v>
      </c>
      <c r="D70" s="409" t="s">
        <v>131</v>
      </c>
      <c r="E70" s="171"/>
      <c r="F70" s="410"/>
      <c r="G70" s="350" t="s">
        <v>47</v>
      </c>
      <c r="H70" s="325"/>
    </row>
    <row r="71" spans="1:8" x14ac:dyDescent="0.3">
      <c r="A71" s="327"/>
      <c r="B71" s="411" t="s">
        <v>132</v>
      </c>
      <c r="C71" s="412" t="s">
        <v>133</v>
      </c>
      <c r="D71" s="413" t="s">
        <v>134</v>
      </c>
      <c r="E71" s="136"/>
      <c r="F71" s="414" t="s">
        <v>135</v>
      </c>
      <c r="G71" s="384" t="s">
        <v>47</v>
      </c>
      <c r="H71" s="415"/>
    </row>
    <row r="72" spans="1:8" x14ac:dyDescent="0.3">
      <c r="A72" s="327"/>
      <c r="B72" s="411" t="s">
        <v>136</v>
      </c>
      <c r="C72" s="416" t="s">
        <v>137</v>
      </c>
      <c r="D72" s="413" t="s">
        <v>134</v>
      </c>
      <c r="E72" s="386"/>
      <c r="F72" s="414" t="s">
        <v>135</v>
      </c>
      <c r="G72" s="384" t="s">
        <v>47</v>
      </c>
      <c r="H72" s="325"/>
    </row>
    <row r="73" spans="1:8" x14ac:dyDescent="0.3">
      <c r="A73" s="327"/>
      <c r="B73" s="411" t="s">
        <v>138</v>
      </c>
      <c r="C73" s="412" t="s">
        <v>139</v>
      </c>
      <c r="D73" s="413" t="s">
        <v>134</v>
      </c>
      <c r="E73" s="417" t="s">
        <v>135</v>
      </c>
      <c r="F73" s="418"/>
      <c r="G73" s="350" t="s">
        <v>47</v>
      </c>
      <c r="H73" s="415"/>
    </row>
    <row r="74" spans="1:8" x14ac:dyDescent="0.3">
      <c r="A74" s="327"/>
      <c r="B74" s="411" t="s">
        <v>140</v>
      </c>
      <c r="C74" s="416" t="s">
        <v>141</v>
      </c>
      <c r="D74" s="413" t="s">
        <v>134</v>
      </c>
      <c r="E74" s="417" t="s">
        <v>135</v>
      </c>
      <c r="F74" s="418"/>
      <c r="G74" s="350" t="s">
        <v>47</v>
      </c>
      <c r="H74" s="325"/>
    </row>
    <row r="75" spans="1:8" x14ac:dyDescent="0.3">
      <c r="A75" s="327"/>
      <c r="B75" s="411" t="s">
        <v>142</v>
      </c>
      <c r="C75" s="412" t="s">
        <v>143</v>
      </c>
      <c r="D75" s="413" t="s">
        <v>134</v>
      </c>
      <c r="E75" s="417" t="s">
        <v>135</v>
      </c>
      <c r="F75" s="418"/>
      <c r="G75" s="350" t="s">
        <v>47</v>
      </c>
      <c r="H75" s="415"/>
    </row>
    <row r="76" spans="1:8" x14ac:dyDescent="0.3">
      <c r="A76" s="327"/>
      <c r="B76" s="411" t="s">
        <v>144</v>
      </c>
      <c r="C76" s="412" t="s">
        <v>145</v>
      </c>
      <c r="D76" s="413" t="s">
        <v>134</v>
      </c>
      <c r="E76" s="417" t="s">
        <v>135</v>
      </c>
      <c r="F76" s="418"/>
      <c r="G76" s="384" t="s">
        <v>47</v>
      </c>
      <c r="H76" s="325"/>
    </row>
    <row r="77" spans="1:8" x14ac:dyDescent="0.3">
      <c r="A77" s="327"/>
      <c r="B77" s="411" t="s">
        <v>146</v>
      </c>
      <c r="C77" s="412" t="s">
        <v>147</v>
      </c>
      <c r="D77" s="413" t="s">
        <v>134</v>
      </c>
      <c r="E77" s="318"/>
      <c r="F77" s="137"/>
      <c r="G77" s="384" t="s">
        <v>47</v>
      </c>
      <c r="H77" s="415"/>
    </row>
    <row r="78" spans="1:8" x14ac:dyDescent="0.3">
      <c r="A78" s="327"/>
      <c r="B78" s="419" t="s">
        <v>148</v>
      </c>
      <c r="C78" s="420" t="s">
        <v>149</v>
      </c>
      <c r="D78" s="421" t="s">
        <v>134</v>
      </c>
      <c r="E78" s="422"/>
      <c r="F78" s="157"/>
      <c r="G78" s="384" t="s">
        <v>47</v>
      </c>
      <c r="H78" s="423"/>
    </row>
    <row r="79" spans="1:8" x14ac:dyDescent="0.3">
      <c r="A79" s="327"/>
      <c r="B79" s="334"/>
      <c r="C79" s="327"/>
      <c r="D79" s="327"/>
      <c r="E79" s="327"/>
      <c r="F79" s="327"/>
      <c r="G79" s="350"/>
      <c r="H79" s="325"/>
    </row>
    <row r="80" spans="1:8" x14ac:dyDescent="0.3">
      <c r="A80" s="327"/>
      <c r="B80" s="334" t="s">
        <v>150</v>
      </c>
      <c r="C80" s="327"/>
      <c r="D80" s="327"/>
      <c r="E80" s="327"/>
      <c r="F80" s="327"/>
      <c r="G80" s="352"/>
      <c r="H80" s="325"/>
    </row>
    <row r="81" spans="1:8" x14ac:dyDescent="0.3">
      <c r="A81" s="327"/>
      <c r="B81" s="424" t="s">
        <v>151</v>
      </c>
      <c r="C81" s="425"/>
      <c r="D81" s="327"/>
      <c r="E81" s="327"/>
      <c r="F81" s="327"/>
      <c r="G81" s="352"/>
      <c r="H81" s="325"/>
    </row>
    <row r="82" spans="1:8" x14ac:dyDescent="0.3">
      <c r="A82" s="327"/>
      <c r="B82" s="424" t="s">
        <v>152</v>
      </c>
      <c r="C82" s="327"/>
      <c r="D82" s="327"/>
      <c r="E82" s="327"/>
      <c r="F82" s="327"/>
      <c r="G82" s="352"/>
      <c r="H82" s="325"/>
    </row>
    <row r="83" spans="1:8" x14ac:dyDescent="0.3">
      <c r="A83" s="327"/>
      <c r="B83" s="424" t="s">
        <v>153</v>
      </c>
      <c r="C83" s="327"/>
      <c r="D83" s="327"/>
      <c r="E83" s="327"/>
      <c r="F83" s="327"/>
      <c r="G83" s="352"/>
      <c r="H83" s="325"/>
    </row>
    <row r="84" spans="1:8" x14ac:dyDescent="0.3">
      <c r="A84" s="327"/>
      <c r="B84" s="424" t="s">
        <v>154</v>
      </c>
      <c r="C84" s="327"/>
      <c r="D84" s="327"/>
      <c r="E84" s="327"/>
      <c r="F84" s="327"/>
      <c r="G84" s="352"/>
      <c r="H84" s="325"/>
    </row>
    <row r="85" spans="1:8" x14ac:dyDescent="0.3">
      <c r="A85" s="327"/>
      <c r="B85" s="424" t="s">
        <v>155</v>
      </c>
      <c r="C85" s="327"/>
      <c r="D85" s="327"/>
      <c r="E85" s="327"/>
      <c r="F85" s="327"/>
      <c r="G85" s="352"/>
      <c r="H85" s="325"/>
    </row>
    <row r="86" spans="1:8" x14ac:dyDescent="0.3">
      <c r="A86" s="327"/>
      <c r="B86" s="425"/>
      <c r="C86" s="327"/>
      <c r="D86" s="327"/>
      <c r="E86" s="327"/>
      <c r="F86" s="327"/>
      <c r="G86" s="352"/>
      <c r="H86" s="325"/>
    </row>
    <row r="87" spans="1:8" x14ac:dyDescent="0.3">
      <c r="A87" s="327"/>
      <c r="B87" s="347" t="s">
        <v>156</v>
      </c>
      <c r="C87" s="327"/>
      <c r="D87" s="327"/>
      <c r="E87" s="327"/>
      <c r="F87" s="327"/>
      <c r="G87" s="352"/>
      <c r="H87" s="325"/>
    </row>
    <row r="88" spans="1:8" ht="20.25" x14ac:dyDescent="0.3">
      <c r="A88" s="327"/>
      <c r="B88" s="684" t="s">
        <v>157</v>
      </c>
      <c r="C88" s="684"/>
      <c r="D88" s="684"/>
      <c r="E88" s="684"/>
      <c r="F88" s="684"/>
      <c r="G88" s="426"/>
      <c r="H88" s="427"/>
    </row>
    <row r="89" spans="1:8" ht="16.5" customHeight="1" x14ac:dyDescent="0.3">
      <c r="A89" s="327"/>
      <c r="B89" s="685"/>
      <c r="C89" s="682" t="s">
        <v>158</v>
      </c>
      <c r="D89" s="682" t="s">
        <v>159</v>
      </c>
      <c r="E89" s="362" t="s">
        <v>60</v>
      </c>
      <c r="F89" s="364" t="s">
        <v>61</v>
      </c>
      <c r="G89" s="686"/>
      <c r="H89" s="325"/>
    </row>
    <row r="90" spans="1:8" x14ac:dyDescent="0.3">
      <c r="A90" s="327"/>
      <c r="B90" s="685"/>
      <c r="C90" s="682"/>
      <c r="D90" s="682"/>
      <c r="E90" s="365" t="s">
        <v>292</v>
      </c>
      <c r="F90" s="366" t="s">
        <v>292</v>
      </c>
      <c r="G90" s="686"/>
      <c r="H90" s="325"/>
    </row>
    <row r="91" spans="1:8" x14ac:dyDescent="0.3">
      <c r="A91" s="327"/>
      <c r="B91" s="428">
        <v>1</v>
      </c>
      <c r="C91" s="429">
        <v>2</v>
      </c>
      <c r="D91" s="429" t="s">
        <v>75</v>
      </c>
      <c r="E91" s="429">
        <v>3</v>
      </c>
      <c r="F91" s="430">
        <v>4</v>
      </c>
      <c r="G91" s="686"/>
      <c r="H91" s="325"/>
    </row>
    <row r="92" spans="1:8" x14ac:dyDescent="0.3">
      <c r="A92" s="327"/>
      <c r="B92" s="431" t="s">
        <v>162</v>
      </c>
      <c r="C92" s="432" t="s">
        <v>163</v>
      </c>
      <c r="D92" s="433" t="s">
        <v>164</v>
      </c>
      <c r="E92" s="375" t="str">
        <f>+IFERROR(+IF(E71&lt;&gt;0,E68/E71,IF(E78&lt;&gt;0,E68/E78,E68/E77)),"  ")</f>
        <v xml:space="preserve">  </v>
      </c>
      <c r="F92" s="376" t="str">
        <f>IFERROR(IF((F73+F75)&lt;&gt;0,F68/(F73+F75),IF(F77&lt;&gt;0,F68/F77,F68/F78)),"  ")</f>
        <v xml:space="preserve">  </v>
      </c>
      <c r="G92" s="350" t="s">
        <v>47</v>
      </c>
      <c r="H92" s="423"/>
    </row>
    <row r="93" spans="1:8" x14ac:dyDescent="0.3">
      <c r="A93" s="327"/>
      <c r="B93" s="411" t="s">
        <v>165</v>
      </c>
      <c r="C93" s="434" t="s">
        <v>166</v>
      </c>
      <c r="D93" s="413" t="s">
        <v>78</v>
      </c>
      <c r="E93" s="435">
        <f>IFERROR(+E94+E95,0)</f>
        <v>0</v>
      </c>
      <c r="F93" s="436">
        <f>IFERROR(+F94+F95,0)</f>
        <v>0</v>
      </c>
      <c r="G93" s="350" t="s">
        <v>47</v>
      </c>
      <c r="H93" s="325"/>
    </row>
    <row r="94" spans="1:8" ht="28.5" x14ac:dyDescent="0.3">
      <c r="A94" s="327"/>
      <c r="B94" s="437" t="s">
        <v>167</v>
      </c>
      <c r="C94" s="412" t="s">
        <v>168</v>
      </c>
      <c r="D94" s="413" t="s">
        <v>78</v>
      </c>
      <c r="E94" s="136"/>
      <c r="F94" s="137"/>
      <c r="G94" s="350" t="s">
        <v>47</v>
      </c>
      <c r="H94" s="325"/>
    </row>
    <row r="95" spans="1:8" ht="28.5" x14ac:dyDescent="0.3">
      <c r="A95" s="327"/>
      <c r="B95" s="437" t="s">
        <v>169</v>
      </c>
      <c r="C95" s="412" t="s">
        <v>170</v>
      </c>
      <c r="D95" s="413" t="s">
        <v>78</v>
      </c>
      <c r="E95" s="136"/>
      <c r="F95" s="137"/>
      <c r="G95" s="350" t="s">
        <v>47</v>
      </c>
      <c r="H95" s="325"/>
    </row>
    <row r="96" spans="1:8" x14ac:dyDescent="0.3">
      <c r="A96" s="327"/>
      <c r="B96" s="411" t="s">
        <v>171</v>
      </c>
      <c r="C96" s="434" t="s">
        <v>172</v>
      </c>
      <c r="D96" s="413" t="s">
        <v>78</v>
      </c>
      <c r="E96" s="435">
        <f>IFERROR(+E68+E93,0)</f>
        <v>0</v>
      </c>
      <c r="F96" s="436">
        <f>IFERROR(+F68+F93,0)</f>
        <v>0</v>
      </c>
      <c r="G96" s="350" t="s">
        <v>47</v>
      </c>
      <c r="H96" s="325"/>
    </row>
    <row r="97" spans="1:8" x14ac:dyDescent="0.3">
      <c r="A97" s="327"/>
      <c r="B97" s="411" t="s">
        <v>173</v>
      </c>
      <c r="C97" s="412" t="s">
        <v>174</v>
      </c>
      <c r="D97" s="413" t="s">
        <v>78</v>
      </c>
      <c r="E97" s="438">
        <f>IFERROR(+E103*E102-E96," ")</f>
        <v>0</v>
      </c>
      <c r="F97" s="439">
        <f>IFERROR(+F103*F102-F96," ")</f>
        <v>0</v>
      </c>
      <c r="G97" s="350" t="s">
        <v>47</v>
      </c>
      <c r="H97" s="325"/>
    </row>
    <row r="98" spans="1:8" ht="16.5" customHeight="1" x14ac:dyDescent="0.3">
      <c r="A98" s="327"/>
      <c r="B98" s="411" t="s">
        <v>175</v>
      </c>
      <c r="C98" s="440" t="s">
        <v>294</v>
      </c>
      <c r="D98" s="413" t="s">
        <v>177</v>
      </c>
      <c r="E98" s="441" t="str">
        <f>IFERROR(+(E97/E96)*100," ")</f>
        <v xml:space="preserve"> </v>
      </c>
      <c r="F98" s="442" t="str">
        <f>IFERROR(+(F97/F96)*100," ")</f>
        <v xml:space="preserve"> </v>
      </c>
      <c r="G98" s="350" t="s">
        <v>47</v>
      </c>
      <c r="H98" s="325"/>
    </row>
    <row r="99" spans="1:8" x14ac:dyDescent="0.3">
      <c r="A99" s="327"/>
      <c r="B99" s="411" t="s">
        <v>178</v>
      </c>
      <c r="C99" s="434" t="s">
        <v>179</v>
      </c>
      <c r="D99" s="413" t="s">
        <v>78</v>
      </c>
      <c r="E99" s="443">
        <f>+IF(E35-E55-E56&gt;=0,E35-E55-E56,"0,000000")</f>
        <v>0</v>
      </c>
      <c r="F99" s="444">
        <f>+IF(F35-F55-F56&gt;=0,F35-F55-F56,"0,000000")</f>
        <v>0</v>
      </c>
      <c r="G99" s="350" t="s">
        <v>47</v>
      </c>
      <c r="H99" s="445"/>
    </row>
    <row r="100" spans="1:8" x14ac:dyDescent="0.3">
      <c r="A100" s="327"/>
      <c r="B100" s="411" t="s">
        <v>180</v>
      </c>
      <c r="C100" s="440" t="s">
        <v>295</v>
      </c>
      <c r="D100" s="413" t="s">
        <v>78</v>
      </c>
      <c r="E100" s="446">
        <f>IFERROR(+E97-E99," ")</f>
        <v>0</v>
      </c>
      <c r="F100" s="436">
        <f>IFERROR(+F97-F99," ")</f>
        <v>0</v>
      </c>
      <c r="G100" s="350" t="s">
        <v>47</v>
      </c>
      <c r="H100" s="325"/>
    </row>
    <row r="101" spans="1:8" x14ac:dyDescent="0.3">
      <c r="A101" s="327"/>
      <c r="B101" s="411" t="s">
        <v>182</v>
      </c>
      <c r="C101" s="412" t="s">
        <v>183</v>
      </c>
      <c r="D101" s="413" t="s">
        <v>78</v>
      </c>
      <c r="E101" s="435">
        <f>IFERROR(+E96+E97," ")</f>
        <v>0</v>
      </c>
      <c r="F101" s="436">
        <f>IFERROR(+F96+F97," ")</f>
        <v>0</v>
      </c>
      <c r="G101" s="350" t="s">
        <v>47</v>
      </c>
      <c r="H101" s="325"/>
    </row>
    <row r="102" spans="1:8" x14ac:dyDescent="0.3">
      <c r="A102" s="327"/>
      <c r="B102" s="447" t="s">
        <v>184</v>
      </c>
      <c r="C102" s="412" t="s">
        <v>185</v>
      </c>
      <c r="D102" s="413" t="s">
        <v>134</v>
      </c>
      <c r="E102" s="136">
        <f>+IF(E71&lt;&gt;0,E71,IF(E78&lt;&gt;0,E78,E77))</f>
        <v>0</v>
      </c>
      <c r="F102" s="137">
        <f>+IF((F73+F75)&lt;&gt;0,F73+F75,IF(F77&lt;&gt;0,F77,F78))</f>
        <v>0</v>
      </c>
      <c r="G102" s="350" t="s">
        <v>47</v>
      </c>
      <c r="H102" s="325"/>
    </row>
    <row r="103" spans="1:8" x14ac:dyDescent="0.3">
      <c r="A103" s="327"/>
      <c r="B103" s="411" t="s">
        <v>186</v>
      </c>
      <c r="C103" s="412" t="s">
        <v>187</v>
      </c>
      <c r="D103" s="413" t="s">
        <v>164</v>
      </c>
      <c r="E103" s="448"/>
      <c r="F103" s="449"/>
      <c r="G103" s="350" t="s">
        <v>47</v>
      </c>
      <c r="H103" s="325"/>
    </row>
    <row r="104" spans="1:8" x14ac:dyDescent="0.3">
      <c r="A104" s="327"/>
      <c r="B104" s="411" t="s">
        <v>188</v>
      </c>
      <c r="C104" s="412" t="s">
        <v>189</v>
      </c>
      <c r="D104" s="413" t="s">
        <v>164</v>
      </c>
      <c r="E104" s="448"/>
      <c r="F104" s="449"/>
      <c r="G104" s="350" t="s">
        <v>47</v>
      </c>
      <c r="H104" s="325"/>
    </row>
    <row r="105" spans="1:8" x14ac:dyDescent="0.3">
      <c r="A105" s="327"/>
      <c r="B105" s="450" t="s">
        <v>190</v>
      </c>
      <c r="C105" s="451" t="s">
        <v>191</v>
      </c>
      <c r="D105" s="452" t="s">
        <v>164</v>
      </c>
      <c r="E105" s="453" t="str">
        <f>IFERROR(FLOOR(+IF((E55+E56)&lt;E34,(E68-E55-E56-E58+E34+E121)/E102,(E68-E114+E121)/E102),0.01)," ")</f>
        <v xml:space="preserve"> </v>
      </c>
      <c r="F105" s="454" t="str">
        <f>IFERROR(FLOOR(+IF((F55+F56)&lt;F34,(F68-F55-F56-F58+F34+F121)/F102,(F68-F114+F121)/F102),0.01)," ")</f>
        <v xml:space="preserve"> </v>
      </c>
      <c r="G105" s="350" t="s">
        <v>47</v>
      </c>
      <c r="H105" s="325"/>
    </row>
    <row r="106" spans="1:8" x14ac:dyDescent="0.3">
      <c r="A106" s="327"/>
      <c r="B106" s="407" t="s">
        <v>296</v>
      </c>
      <c r="C106" s="408" t="s">
        <v>297</v>
      </c>
      <c r="D106" s="409" t="s">
        <v>78</v>
      </c>
      <c r="E106" s="375" t="str">
        <f>+IFERROR(IF((E96+E107-E103*E102)&lt;0,E96+E107-E103*E102," ")," ")</f>
        <v xml:space="preserve"> </v>
      </c>
      <c r="F106" s="376" t="str">
        <f>+IFERROR(IF((F96+F107-F103*F102)&lt;0,F96+F107-F103*F102," ")," ")</f>
        <v xml:space="preserve"> </v>
      </c>
      <c r="G106" s="350" t="s">
        <v>47</v>
      </c>
      <c r="H106" s="455"/>
    </row>
    <row r="107" spans="1:8" x14ac:dyDescent="0.3">
      <c r="A107" s="327"/>
      <c r="B107" s="419" t="s">
        <v>298</v>
      </c>
      <c r="C107" s="420" t="s">
        <v>299</v>
      </c>
      <c r="D107" s="421" t="s">
        <v>78</v>
      </c>
      <c r="E107" s="141"/>
      <c r="F107" s="142"/>
      <c r="G107" s="350" t="s">
        <v>47</v>
      </c>
      <c r="H107" s="325"/>
    </row>
    <row r="108" spans="1:8" x14ac:dyDescent="0.3">
      <c r="A108" s="327"/>
      <c r="B108" s="404"/>
      <c r="C108" s="405"/>
      <c r="D108" s="406"/>
      <c r="E108" s="405"/>
      <c r="F108" s="405"/>
      <c r="G108" s="352"/>
      <c r="H108" s="456"/>
    </row>
    <row r="109" spans="1:8" ht="17.25" x14ac:dyDescent="0.3">
      <c r="A109" s="327"/>
      <c r="B109" s="347" t="s">
        <v>192</v>
      </c>
      <c r="C109" s="327"/>
      <c r="D109" s="327"/>
      <c r="E109" s="327"/>
      <c r="F109" s="327"/>
      <c r="G109" s="352"/>
      <c r="H109" s="325"/>
    </row>
    <row r="110" spans="1:8" ht="20.25" x14ac:dyDescent="0.3">
      <c r="A110" s="327"/>
      <c r="B110" s="684" t="s">
        <v>194</v>
      </c>
      <c r="C110" s="684"/>
      <c r="D110" s="684"/>
      <c r="E110" s="684"/>
      <c r="F110" s="684"/>
      <c r="G110" s="415"/>
      <c r="H110" s="325"/>
    </row>
    <row r="111" spans="1:8" ht="25.5" customHeight="1" x14ac:dyDescent="0.3">
      <c r="A111" s="327"/>
      <c r="B111" s="687" t="s">
        <v>71</v>
      </c>
      <c r="C111" s="688" t="s">
        <v>195</v>
      </c>
      <c r="D111" s="688" t="s">
        <v>196</v>
      </c>
      <c r="E111" s="362" t="s">
        <v>60</v>
      </c>
      <c r="F111" s="364" t="s">
        <v>61</v>
      </c>
      <c r="G111" s="327"/>
      <c r="H111" s="325"/>
    </row>
    <row r="112" spans="1:8" ht="28.5" x14ac:dyDescent="0.3">
      <c r="A112" s="327"/>
      <c r="B112" s="687"/>
      <c r="C112" s="688"/>
      <c r="D112" s="688"/>
      <c r="E112" s="457" t="s">
        <v>300</v>
      </c>
      <c r="F112" s="458" t="s">
        <v>301</v>
      </c>
      <c r="G112" s="327"/>
      <c r="H112" s="325"/>
    </row>
    <row r="113" spans="1:8" x14ac:dyDescent="0.3">
      <c r="A113" s="327"/>
      <c r="B113" s="459">
        <v>1</v>
      </c>
      <c r="C113" s="460">
        <v>2</v>
      </c>
      <c r="D113" s="460" t="s">
        <v>75</v>
      </c>
      <c r="E113" s="460">
        <v>3</v>
      </c>
      <c r="F113" s="374">
        <v>4</v>
      </c>
      <c r="G113" s="327"/>
      <c r="H113" s="325"/>
    </row>
    <row r="114" spans="1:8" ht="27.95" customHeight="1" x14ac:dyDescent="0.3">
      <c r="A114" s="327"/>
      <c r="B114" s="461" t="s">
        <v>107</v>
      </c>
      <c r="C114" s="408" t="s">
        <v>198</v>
      </c>
      <c r="D114" s="409" t="s">
        <v>78</v>
      </c>
      <c r="E114" s="220"/>
      <c r="F114" s="221"/>
      <c r="G114" s="350" t="s">
        <v>47</v>
      </c>
      <c r="H114" s="325"/>
    </row>
    <row r="115" spans="1:8" ht="28.5" x14ac:dyDescent="0.3">
      <c r="A115" s="327"/>
      <c r="B115" s="462" t="s">
        <v>199</v>
      </c>
      <c r="C115" s="463" t="s">
        <v>200</v>
      </c>
      <c r="D115" s="433" t="s">
        <v>78</v>
      </c>
      <c r="E115" s="136"/>
      <c r="F115" s="137"/>
      <c r="G115" s="350" t="s">
        <v>47</v>
      </c>
      <c r="H115" s="325"/>
    </row>
    <row r="116" spans="1:8" ht="42.75" x14ac:dyDescent="0.3">
      <c r="A116" s="327"/>
      <c r="B116" s="437" t="s">
        <v>201</v>
      </c>
      <c r="C116" s="464" t="s">
        <v>202</v>
      </c>
      <c r="D116" s="413" t="s">
        <v>78</v>
      </c>
      <c r="E116" s="136"/>
      <c r="F116" s="137"/>
      <c r="G116" s="350" t="s">
        <v>47</v>
      </c>
      <c r="H116" s="325"/>
    </row>
    <row r="117" spans="1:8" ht="42.75" x14ac:dyDescent="0.3">
      <c r="A117" s="327"/>
      <c r="B117" s="437" t="s">
        <v>203</v>
      </c>
      <c r="C117" s="464" t="s">
        <v>204</v>
      </c>
      <c r="D117" s="413" t="s">
        <v>78</v>
      </c>
      <c r="E117" s="136"/>
      <c r="F117" s="137"/>
      <c r="G117" s="350" t="s">
        <v>47</v>
      </c>
      <c r="H117" s="325"/>
    </row>
    <row r="118" spans="1:8" ht="28.5" x14ac:dyDescent="0.3">
      <c r="A118" s="327"/>
      <c r="B118" s="437" t="s">
        <v>205</v>
      </c>
      <c r="C118" s="464" t="s">
        <v>206</v>
      </c>
      <c r="D118" s="413" t="s">
        <v>78</v>
      </c>
      <c r="E118" s="136"/>
      <c r="F118" s="137"/>
      <c r="G118" s="350" t="s">
        <v>47</v>
      </c>
      <c r="H118" s="325"/>
    </row>
    <row r="119" spans="1:8" ht="27.95" customHeight="1" x14ac:dyDescent="0.3">
      <c r="A119" s="327"/>
      <c r="B119" s="437" t="s">
        <v>207</v>
      </c>
      <c r="C119" s="464" t="s">
        <v>208</v>
      </c>
      <c r="D119" s="413" t="s">
        <v>78</v>
      </c>
      <c r="E119" s="435">
        <f>+E114-E115-E116-E117-E118</f>
        <v>0</v>
      </c>
      <c r="F119" s="436">
        <f>+F114-F115-F116-F117-F118</f>
        <v>0</v>
      </c>
      <c r="G119" s="350" t="s">
        <v>47</v>
      </c>
      <c r="H119" s="325"/>
    </row>
    <row r="120" spans="1:8" ht="28.5" x14ac:dyDescent="0.3">
      <c r="A120" s="327"/>
      <c r="B120" s="437" t="s">
        <v>209</v>
      </c>
      <c r="C120" s="464" t="s">
        <v>210</v>
      </c>
      <c r="D120" s="413" t="s">
        <v>78</v>
      </c>
      <c r="E120" s="136"/>
      <c r="F120" s="137"/>
      <c r="G120" s="350" t="s">
        <v>47</v>
      </c>
      <c r="H120" s="325"/>
    </row>
    <row r="121" spans="1:8" ht="42.75" x14ac:dyDescent="0.3">
      <c r="A121" s="327"/>
      <c r="B121" s="437" t="s">
        <v>211</v>
      </c>
      <c r="C121" s="412" t="s">
        <v>302</v>
      </c>
      <c r="D121" s="413" t="s">
        <v>78</v>
      </c>
      <c r="E121" s="435">
        <f>IFERROR(+IF((E115+E116)&lt;(E122),E117+E118+E122,E115+E116+E117+E118),"  ")</f>
        <v>0</v>
      </c>
      <c r="F121" s="436">
        <f>IFERROR(+IF((F115+F116)&lt;(F122),F117+F118+F122,F115+F116+F117+F118)," ")</f>
        <v>0</v>
      </c>
      <c r="G121" s="350" t="s">
        <v>47</v>
      </c>
      <c r="H121" s="325"/>
    </row>
    <row r="122" spans="1:8" ht="28.5" x14ac:dyDescent="0.3">
      <c r="A122" s="327"/>
      <c r="B122" s="437" t="s">
        <v>213</v>
      </c>
      <c r="C122" s="412" t="s">
        <v>214</v>
      </c>
      <c r="D122" s="413" t="s">
        <v>78</v>
      </c>
      <c r="E122" s="136"/>
      <c r="F122" s="137"/>
      <c r="G122" s="350" t="s">
        <v>47</v>
      </c>
      <c r="H122" s="325"/>
    </row>
    <row r="123" spans="1:8" ht="28.5" x14ac:dyDescent="0.3">
      <c r="A123" s="327"/>
      <c r="B123" s="465" t="s">
        <v>215</v>
      </c>
      <c r="C123" s="466" t="s">
        <v>216</v>
      </c>
      <c r="D123" s="421" t="s">
        <v>78</v>
      </c>
      <c r="E123" s="141"/>
      <c r="F123" s="142"/>
      <c r="G123" s="350" t="s">
        <v>47</v>
      </c>
      <c r="H123" s="325"/>
    </row>
    <row r="124" spans="1:8" x14ac:dyDescent="0.3">
      <c r="A124" s="327"/>
      <c r="B124" s="467"/>
      <c r="C124" s="378"/>
      <c r="D124" s="330"/>
      <c r="E124" s="468"/>
      <c r="F124" s="468"/>
      <c r="G124" s="350"/>
      <c r="H124" s="325"/>
    </row>
    <row r="125" spans="1:8" x14ac:dyDescent="0.3">
      <c r="A125" s="327"/>
      <c r="B125" s="469"/>
      <c r="C125" s="327" t="s">
        <v>303</v>
      </c>
      <c r="D125" s="327"/>
      <c r="E125" s="327"/>
      <c r="F125" s="327"/>
      <c r="G125" s="426"/>
      <c r="H125" s="325"/>
    </row>
    <row r="126" spans="1:8" x14ac:dyDescent="0.3">
      <c r="A126" s="327"/>
      <c r="B126" s="347" t="s">
        <v>217</v>
      </c>
      <c r="C126" s="470"/>
      <c r="D126" s="470"/>
      <c r="E126" s="470"/>
      <c r="F126" s="470"/>
      <c r="G126" s="686"/>
      <c r="H126" s="471"/>
    </row>
    <row r="127" spans="1:8" ht="44.1" customHeight="1" x14ac:dyDescent="0.3">
      <c r="A127" s="327"/>
      <c r="B127" s="653" t="str">
        <f>+IF(AND(Identifikace!D21="Prosím vyberte",Identifikace!N21="Prosím vyberte"),"Vyplňte, prosím, v listu Identifikace, zda uplatňujete dvousložkovou formu ceny.",IF(OR(Identifikace!D21="ano",Identifikace!N21="ano"),"V listu Identifikace jste uvedli, že uplatňujete DVOUSLOŽKOVOU FORMU CENY, vyplňte, prosím, tuto tabulku.",IF(Identifikace!D21=Identifikace!N21="ne""V záložce Identifikace jste uvedli, že neuplatňujete dvousložkovou formu ceny, proto tuto tabulku nevyplňujte.","V listu Identifikace jste uvedli, že neuplatňujete dvousložkovou formu ceny, proto tuto tabulku nevyplňujte.","V listu Identifikace jste uvedli, že neuplatňujete dvousložkovou formu ceny, proto tuto tabulku nevyplňujte.")))</f>
        <v>V listu Identifikace jste uvedli, že neuplatňujete dvousložkovou formu ceny, proto tuto tabulku nevyplňujte.</v>
      </c>
      <c r="C127" s="653"/>
      <c r="D127" s="653"/>
      <c r="E127" s="653"/>
      <c r="F127" s="653"/>
      <c r="G127" s="686"/>
      <c r="H127" s="471"/>
    </row>
    <row r="128" spans="1:8" x14ac:dyDescent="0.3">
      <c r="A128" s="327"/>
      <c r="B128" s="347"/>
      <c r="C128" s="470"/>
      <c r="D128" s="470"/>
      <c r="E128" s="470"/>
      <c r="F128" s="470"/>
      <c r="G128" s="686"/>
      <c r="H128" s="471"/>
    </row>
    <row r="129" spans="1:8" ht="56.25" customHeight="1" x14ac:dyDescent="0.3">
      <c r="A129" s="327"/>
      <c r="B129" s="689" t="s">
        <v>304</v>
      </c>
      <c r="C129" s="689"/>
      <c r="D129" s="689"/>
      <c r="E129" s="689"/>
      <c r="F129" s="689"/>
      <c r="G129" s="686"/>
      <c r="H129" s="472"/>
    </row>
    <row r="130" spans="1:8" ht="16.5" customHeight="1" x14ac:dyDescent="0.3">
      <c r="A130" s="327"/>
      <c r="B130" s="690"/>
      <c r="C130" s="691" t="s">
        <v>158</v>
      </c>
      <c r="D130" s="691" t="s">
        <v>159</v>
      </c>
      <c r="E130" s="365" t="s">
        <v>60</v>
      </c>
      <c r="F130" s="366" t="s">
        <v>61</v>
      </c>
      <c r="G130" s="327"/>
      <c r="H130" s="325"/>
    </row>
    <row r="131" spans="1:8" x14ac:dyDescent="0.3">
      <c r="A131" s="327"/>
      <c r="B131" s="690"/>
      <c r="C131" s="691"/>
      <c r="D131" s="691"/>
      <c r="E131" s="365" t="s">
        <v>292</v>
      </c>
      <c r="F131" s="366" t="s">
        <v>292</v>
      </c>
      <c r="G131" s="327"/>
      <c r="H131" s="325"/>
    </row>
    <row r="132" spans="1:8" x14ac:dyDescent="0.3">
      <c r="A132" s="327"/>
      <c r="B132" s="473">
        <v>1</v>
      </c>
      <c r="C132" s="474">
        <v>2</v>
      </c>
      <c r="D132" s="474" t="s">
        <v>75</v>
      </c>
      <c r="E132" s="474" t="s">
        <v>305</v>
      </c>
      <c r="F132" s="475" t="s">
        <v>306</v>
      </c>
      <c r="G132" s="327"/>
      <c r="H132" s="325"/>
    </row>
    <row r="133" spans="1:8" ht="28.5" x14ac:dyDescent="0.3">
      <c r="A133" s="327"/>
      <c r="B133" s="407" t="s">
        <v>219</v>
      </c>
      <c r="C133" s="476" t="s">
        <v>220</v>
      </c>
      <c r="D133" s="477" t="s">
        <v>78</v>
      </c>
      <c r="E133" s="220"/>
      <c r="F133" s="221"/>
      <c r="G133" s="350" t="s">
        <v>47</v>
      </c>
      <c r="H133" s="325"/>
    </row>
    <row r="134" spans="1:8" ht="28.5" x14ac:dyDescent="0.3">
      <c r="A134" s="327"/>
      <c r="B134" s="411" t="s">
        <v>221</v>
      </c>
      <c r="C134" s="440" t="s">
        <v>307</v>
      </c>
      <c r="D134" s="478" t="s">
        <v>177</v>
      </c>
      <c r="E134" s="441" t="str">
        <f>IFERROR(IF(E133&lt;&gt;0,(E133/E101)*100,"  ")," ")</f>
        <v xml:space="preserve">  </v>
      </c>
      <c r="F134" s="442" t="str">
        <f>IFERROR(IF(F133&lt;&gt;0,(F133/F101)*100," ")," ")</f>
        <v xml:space="preserve"> </v>
      </c>
      <c r="G134" s="350" t="s">
        <v>47</v>
      </c>
      <c r="H134" s="325"/>
    </row>
    <row r="135" spans="1:8" ht="28.5" x14ac:dyDescent="0.3">
      <c r="A135" s="327"/>
      <c r="B135" s="411" t="s">
        <v>223</v>
      </c>
      <c r="C135" s="440" t="s">
        <v>224</v>
      </c>
      <c r="D135" s="478" t="s">
        <v>78</v>
      </c>
      <c r="E135" s="435" t="str">
        <f>IF(E133&lt;&gt;0,E101-E133,"  ")</f>
        <v xml:space="preserve">  </v>
      </c>
      <c r="F135" s="479" t="str">
        <f>IF(F133&lt;&gt;0,F101-F133,"  ")</f>
        <v xml:space="preserve">  </v>
      </c>
      <c r="G135" s="350" t="s">
        <v>47</v>
      </c>
      <c r="H135" s="325"/>
    </row>
    <row r="136" spans="1:8" x14ac:dyDescent="0.3">
      <c r="A136" s="327"/>
      <c r="B136" s="411" t="s">
        <v>225</v>
      </c>
      <c r="C136" s="440" t="s">
        <v>226</v>
      </c>
      <c r="D136" s="478" t="s">
        <v>78</v>
      </c>
      <c r="E136" s="435" t="str">
        <f>IFERROR(IF(E134&lt;&gt;0,E96*(1-(E134/100))," ")," ")</f>
        <v xml:space="preserve"> </v>
      </c>
      <c r="F136" s="436" t="str">
        <f>IFERROR(IF(F134&lt;&gt;0,F96*(1-(F134/100))," ")," ")</f>
        <v xml:space="preserve"> </v>
      </c>
      <c r="G136" s="350" t="s">
        <v>47</v>
      </c>
      <c r="H136" s="325"/>
    </row>
    <row r="137" spans="1:8" x14ac:dyDescent="0.3">
      <c r="A137" s="327"/>
      <c r="B137" s="411" t="s">
        <v>227</v>
      </c>
      <c r="C137" s="440" t="s">
        <v>174</v>
      </c>
      <c r="D137" s="478" t="s">
        <v>78</v>
      </c>
      <c r="E137" s="435" t="str">
        <f>IFERROR(+E135-E136," ")</f>
        <v xml:space="preserve"> </v>
      </c>
      <c r="F137" s="436" t="str">
        <f>IFERROR(+F135-F136," ")</f>
        <v xml:space="preserve"> </v>
      </c>
      <c r="G137" s="350" t="s">
        <v>47</v>
      </c>
      <c r="H137" s="325"/>
    </row>
    <row r="138" spans="1:8" x14ac:dyDescent="0.3">
      <c r="A138" s="327"/>
      <c r="B138" s="411" t="s">
        <v>229</v>
      </c>
      <c r="C138" s="480" t="s">
        <v>230</v>
      </c>
      <c r="D138" s="478" t="s">
        <v>164</v>
      </c>
      <c r="E138" s="441" t="str">
        <f>IFERROR(FLOOR(+E135/E102,0.01)," ")</f>
        <v xml:space="preserve"> </v>
      </c>
      <c r="F138" s="442" t="str">
        <f>IFERROR(FLOOR(+F135/F102,0.01)," ")</f>
        <v xml:space="preserve"> </v>
      </c>
      <c r="G138" s="350" t="s">
        <v>47</v>
      </c>
      <c r="H138" s="325"/>
    </row>
    <row r="139" spans="1:8" x14ac:dyDescent="0.3">
      <c r="A139" s="327"/>
      <c r="B139" s="411" t="s">
        <v>231</v>
      </c>
      <c r="C139" s="480" t="s">
        <v>232</v>
      </c>
      <c r="D139" s="478" t="s">
        <v>164</v>
      </c>
      <c r="E139" s="209"/>
      <c r="F139" s="210"/>
      <c r="G139" s="350" t="s">
        <v>47</v>
      </c>
      <c r="H139" s="325"/>
    </row>
    <row r="140" spans="1:8" ht="40.5" customHeight="1" x14ac:dyDescent="0.3">
      <c r="A140" s="327"/>
      <c r="B140" s="481" t="s">
        <v>233</v>
      </c>
      <c r="C140" s="692" t="s">
        <v>234</v>
      </c>
      <c r="D140" s="692"/>
      <c r="E140" s="238"/>
      <c r="F140" s="239"/>
      <c r="G140" s="350" t="s">
        <v>47</v>
      </c>
      <c r="H140" s="482"/>
    </row>
    <row r="141" spans="1:8" x14ac:dyDescent="0.3">
      <c r="A141" s="327"/>
      <c r="B141" s="483"/>
      <c r="C141" s="327"/>
      <c r="D141" s="327"/>
      <c r="E141" s="327"/>
      <c r="F141" s="327"/>
      <c r="G141" s="352"/>
      <c r="H141" s="325"/>
    </row>
    <row r="142" spans="1:8" x14ac:dyDescent="0.3">
      <c r="A142" s="327"/>
      <c r="B142" s="483"/>
      <c r="C142" s="327"/>
      <c r="D142" s="327"/>
      <c r="E142" s="327"/>
      <c r="F142" s="327"/>
      <c r="G142" s="415"/>
      <c r="H142" s="325"/>
    </row>
    <row r="143" spans="1:8" x14ac:dyDescent="0.3">
      <c r="A143" s="327"/>
      <c r="B143" s="347" t="s">
        <v>44</v>
      </c>
      <c r="C143" s="323"/>
      <c r="D143" s="323"/>
      <c r="E143" s="323"/>
      <c r="F143" s="484" t="s">
        <v>308</v>
      </c>
      <c r="G143" s="352"/>
      <c r="H143" s="325"/>
    </row>
    <row r="144" spans="1:8" ht="55.5" customHeight="1" x14ac:dyDescent="0.35">
      <c r="A144" s="327"/>
      <c r="B144" s="693" t="s">
        <v>309</v>
      </c>
      <c r="C144" s="693"/>
      <c r="D144" s="693"/>
      <c r="E144" s="693"/>
      <c r="F144" s="693"/>
      <c r="G144" s="352"/>
      <c r="H144" s="325"/>
    </row>
    <row r="145" spans="1:8" x14ac:dyDescent="0.3">
      <c r="A145" s="327"/>
      <c r="B145" s="323" t="s">
        <v>237</v>
      </c>
      <c r="C145" s="323"/>
      <c r="D145" s="323"/>
      <c r="E145" s="323"/>
      <c r="F145" s="323"/>
      <c r="G145" s="352"/>
      <c r="H145" s="325"/>
    </row>
    <row r="146" spans="1:8" ht="16.5" customHeight="1" x14ac:dyDescent="0.3">
      <c r="A146" s="327"/>
      <c r="B146" s="694" t="s">
        <v>71</v>
      </c>
      <c r="C146" s="683" t="s">
        <v>72</v>
      </c>
      <c r="D146" s="683" t="s">
        <v>159</v>
      </c>
      <c r="E146" s="363" t="s">
        <v>60</v>
      </c>
      <c r="F146" s="356" t="s">
        <v>61</v>
      </c>
      <c r="G146" s="485"/>
      <c r="H146" s="325"/>
    </row>
    <row r="147" spans="1:8" x14ac:dyDescent="0.3">
      <c r="A147" s="327"/>
      <c r="B147" s="694"/>
      <c r="C147" s="683"/>
      <c r="D147" s="683"/>
      <c r="E147" s="365" t="s">
        <v>310</v>
      </c>
      <c r="F147" s="366" t="s">
        <v>310</v>
      </c>
      <c r="G147" s="485"/>
      <c r="H147" s="325"/>
    </row>
    <row r="148" spans="1:8" x14ac:dyDescent="0.3">
      <c r="A148" s="327"/>
      <c r="B148" s="694"/>
      <c r="C148" s="683"/>
      <c r="D148" s="683"/>
      <c r="E148" s="486" t="s">
        <v>292</v>
      </c>
      <c r="F148" s="487" t="s">
        <v>292</v>
      </c>
      <c r="G148" s="327"/>
      <c r="H148" s="325"/>
    </row>
    <row r="149" spans="1:8" x14ac:dyDescent="0.3">
      <c r="A149" s="327"/>
      <c r="B149" s="488">
        <v>1</v>
      </c>
      <c r="C149" s="489">
        <v>2</v>
      </c>
      <c r="D149" s="489" t="s">
        <v>75</v>
      </c>
      <c r="E149" s="489">
        <v>3</v>
      </c>
      <c r="F149" s="490">
        <v>4</v>
      </c>
      <c r="G149" s="327"/>
      <c r="H149" s="325"/>
    </row>
    <row r="150" spans="1:8" ht="18" customHeight="1" x14ac:dyDescent="0.3">
      <c r="A150" s="327"/>
      <c r="B150" s="695" t="s">
        <v>239</v>
      </c>
      <c r="C150" s="695"/>
      <c r="D150" s="695"/>
      <c r="E150" s="695"/>
      <c r="F150" s="695"/>
      <c r="G150" s="327"/>
      <c r="H150" s="325"/>
    </row>
    <row r="151" spans="1:8" ht="28.5" x14ac:dyDescent="0.3">
      <c r="A151" s="327"/>
      <c r="B151" s="491" t="s">
        <v>76</v>
      </c>
      <c r="C151" s="492" t="s">
        <v>240</v>
      </c>
      <c r="D151" s="493" t="s">
        <v>78</v>
      </c>
      <c r="E151" s="149"/>
      <c r="F151" s="494"/>
      <c r="G151" s="350" t="s">
        <v>47</v>
      </c>
      <c r="H151" s="325"/>
    </row>
    <row r="152" spans="1:8" x14ac:dyDescent="0.3">
      <c r="A152" s="327"/>
      <c r="B152" s="495" t="s">
        <v>79</v>
      </c>
      <c r="C152" s="496" t="s">
        <v>241</v>
      </c>
      <c r="D152" s="497" t="s">
        <v>135</v>
      </c>
      <c r="E152" s="498">
        <v>4.8999999999999998E-3</v>
      </c>
      <c r="F152" s="499">
        <v>4.8999999999999998E-3</v>
      </c>
      <c r="G152" s="350" t="s">
        <v>47</v>
      </c>
      <c r="H152" s="325"/>
    </row>
    <row r="153" spans="1:8" x14ac:dyDescent="0.3">
      <c r="A153" s="327"/>
      <c r="B153" s="495" t="s">
        <v>81</v>
      </c>
      <c r="C153" s="434" t="s">
        <v>242</v>
      </c>
      <c r="D153" s="497" t="s">
        <v>78</v>
      </c>
      <c r="E153" s="500" t="str">
        <f>IF(ISBLANK(E151),"  ",E151*E152)</f>
        <v xml:space="preserve">  </v>
      </c>
      <c r="F153" s="414" t="str">
        <f>IF(ISBLANK(F151),"  ",F151*F152)</f>
        <v xml:space="preserve">  </v>
      </c>
      <c r="G153" s="350" t="s">
        <v>47</v>
      </c>
      <c r="H153" s="325"/>
    </row>
    <row r="154" spans="1:8" ht="29.25" x14ac:dyDescent="0.3">
      <c r="A154" s="327"/>
      <c r="B154" s="495" t="s">
        <v>87</v>
      </c>
      <c r="C154" s="501" t="s">
        <v>243</v>
      </c>
      <c r="D154" s="497" t="s">
        <v>78</v>
      </c>
      <c r="E154" s="151"/>
      <c r="F154" s="502"/>
      <c r="G154" s="350" t="s">
        <v>47</v>
      </c>
      <c r="H154" s="325"/>
    </row>
    <row r="155" spans="1:8" ht="14.25" customHeight="1" x14ac:dyDescent="0.3">
      <c r="A155" s="327"/>
      <c r="B155" s="495" t="s">
        <v>89</v>
      </c>
      <c r="C155" s="434" t="s">
        <v>244</v>
      </c>
      <c r="D155" s="497" t="s">
        <v>135</v>
      </c>
      <c r="E155" s="498">
        <v>9.1999999999999998E-3</v>
      </c>
      <c r="F155" s="499">
        <v>9.1999999999999998E-3</v>
      </c>
      <c r="G155" s="350" t="s">
        <v>47</v>
      </c>
      <c r="H155" s="325"/>
    </row>
    <row r="156" spans="1:8" x14ac:dyDescent="0.3">
      <c r="A156" s="327"/>
      <c r="B156" s="495" t="s">
        <v>91</v>
      </c>
      <c r="C156" s="434" t="s">
        <v>245</v>
      </c>
      <c r="D156" s="497" t="s">
        <v>78</v>
      </c>
      <c r="E156" s="500" t="str">
        <f>IF(ISBLANK(E154),"  ",E154*E155)</f>
        <v xml:space="preserve">  </v>
      </c>
      <c r="F156" s="414" t="str">
        <f>IF(ISBLANK(F154),"  ",F154*F155)</f>
        <v xml:space="preserve">  </v>
      </c>
      <c r="G156" s="350" t="s">
        <v>47</v>
      </c>
      <c r="H156" s="325"/>
    </row>
    <row r="157" spans="1:8" ht="42.75" x14ac:dyDescent="0.3">
      <c r="A157" s="327"/>
      <c r="B157" s="495" t="s">
        <v>93</v>
      </c>
      <c r="C157" s="434" t="s">
        <v>311</v>
      </c>
      <c r="D157" s="497" t="s">
        <v>78</v>
      </c>
      <c r="E157" s="151"/>
      <c r="F157" s="319"/>
      <c r="G157" s="350" t="s">
        <v>47</v>
      </c>
      <c r="H157" s="503"/>
    </row>
    <row r="158" spans="1:8" ht="42.75" x14ac:dyDescent="0.3">
      <c r="A158" s="327"/>
      <c r="B158" s="495" t="s">
        <v>99</v>
      </c>
      <c r="C158" s="434" t="s">
        <v>247</v>
      </c>
      <c r="D158" s="497" t="s">
        <v>78</v>
      </c>
      <c r="E158" s="151"/>
      <c r="F158" s="319"/>
      <c r="G158" s="350" t="s">
        <v>47</v>
      </c>
      <c r="H158" s="325"/>
    </row>
    <row r="159" spans="1:8" x14ac:dyDescent="0.3">
      <c r="A159" s="327"/>
      <c r="B159" s="495" t="s">
        <v>101</v>
      </c>
      <c r="C159" s="434" t="s">
        <v>248</v>
      </c>
      <c r="D159" s="497" t="s">
        <v>78</v>
      </c>
      <c r="E159" s="504">
        <v>7.0000000000000007E-2</v>
      </c>
      <c r="F159" s="505">
        <v>7.0000000000000007E-2</v>
      </c>
      <c r="G159" s="350" t="s">
        <v>47</v>
      </c>
      <c r="H159" s="325"/>
    </row>
    <row r="160" spans="1:8" x14ac:dyDescent="0.3">
      <c r="A160" s="327"/>
      <c r="B160" s="495" t="s">
        <v>103</v>
      </c>
      <c r="C160" s="434" t="s">
        <v>249</v>
      </c>
      <c r="D160" s="497" t="s">
        <v>135</v>
      </c>
      <c r="E160" s="500" t="str">
        <f>+IF(ISBLANK(E158),"  ",E158*E159)</f>
        <v xml:space="preserve">  </v>
      </c>
      <c r="F160" s="444" t="str">
        <f>+IF(ISBLANK(F158),"  ",F158*F159)</f>
        <v xml:space="preserve">  </v>
      </c>
      <c r="G160" s="350" t="s">
        <v>47</v>
      </c>
      <c r="H160" s="325"/>
    </row>
    <row r="161" spans="1:8" x14ac:dyDescent="0.3">
      <c r="A161" s="327"/>
      <c r="B161" s="506" t="s">
        <v>109</v>
      </c>
      <c r="C161" s="507" t="s">
        <v>250</v>
      </c>
      <c r="D161" s="490" t="s">
        <v>78</v>
      </c>
      <c r="E161" s="508">
        <f>+SUMIF(E153,"&gt;=0",E153)+SUMIF(E156,"&gt;=0",E156)+SUMIF(E157,"&gt;=0",E157)+SUMIF(E160,"&gt;=0",E160)</f>
        <v>0</v>
      </c>
      <c r="F161" s="509">
        <f>+SUMIF(F153,"&gt;=0",F153)+SUMIF(F156,"&gt;=0",F156)+SUMIF(F157,"&gt;=0",F157)+SUMIF(F160,"&gt;=0",F160)</f>
        <v>0</v>
      </c>
      <c r="G161" s="350" t="s">
        <v>47</v>
      </c>
      <c r="H161" s="325"/>
    </row>
    <row r="162" spans="1:8" ht="18" customHeight="1" x14ac:dyDescent="0.3">
      <c r="A162" s="327"/>
      <c r="B162" s="696" t="s">
        <v>251</v>
      </c>
      <c r="C162" s="696"/>
      <c r="D162" s="696"/>
      <c r="E162" s="696"/>
      <c r="F162" s="696"/>
      <c r="G162" s="350"/>
      <c r="H162" s="325"/>
    </row>
    <row r="163" spans="1:8" ht="30" x14ac:dyDescent="0.3">
      <c r="A163" s="327"/>
      <c r="B163" s="510" t="s">
        <v>117</v>
      </c>
      <c r="C163" s="492" t="s">
        <v>252</v>
      </c>
      <c r="D163" s="511" t="s">
        <v>253</v>
      </c>
      <c r="E163" s="149"/>
      <c r="F163" s="150"/>
      <c r="G163" s="350" t="s">
        <v>47</v>
      </c>
      <c r="H163" s="503"/>
    </row>
    <row r="164" spans="1:8" x14ac:dyDescent="0.3">
      <c r="A164" s="327"/>
      <c r="B164" s="512" t="s">
        <v>254</v>
      </c>
      <c r="C164" s="434" t="s">
        <v>255</v>
      </c>
      <c r="D164" s="513" t="s">
        <v>135</v>
      </c>
      <c r="E164" s="514">
        <v>1.07</v>
      </c>
      <c r="F164" s="515">
        <v>1.07</v>
      </c>
      <c r="G164" s="384" t="s">
        <v>47</v>
      </c>
      <c r="H164" s="325"/>
    </row>
    <row r="165" spans="1:8" ht="28.5" x14ac:dyDescent="0.3">
      <c r="A165" s="327"/>
      <c r="B165" s="516" t="s">
        <v>256</v>
      </c>
      <c r="C165" s="507" t="s">
        <v>257</v>
      </c>
      <c r="D165" s="490" t="s">
        <v>78</v>
      </c>
      <c r="E165" s="517" t="str">
        <f>+IF(E163&gt;0,E163*E164*E102,"x")</f>
        <v>x</v>
      </c>
      <c r="F165" s="509" t="str">
        <f>+IF(F163&gt;0,F163*F164*F102,"x")</f>
        <v>x</v>
      </c>
      <c r="G165" s="384" t="s">
        <v>47</v>
      </c>
      <c r="H165" s="325"/>
    </row>
    <row r="166" spans="1:8" ht="18" customHeight="1" x14ac:dyDescent="0.3">
      <c r="A166" s="327"/>
      <c r="B166" s="696" t="s">
        <v>258</v>
      </c>
      <c r="C166" s="696"/>
      <c r="D166" s="696"/>
      <c r="E166" s="696"/>
      <c r="F166" s="696"/>
      <c r="G166" s="350"/>
      <c r="H166" s="325"/>
    </row>
    <row r="167" spans="1:8" ht="17.25" customHeight="1" x14ac:dyDescent="0.3">
      <c r="A167" s="327"/>
      <c r="B167" s="518" t="s">
        <v>119</v>
      </c>
      <c r="C167" s="492" t="s">
        <v>259</v>
      </c>
      <c r="D167" s="493" t="s">
        <v>78</v>
      </c>
      <c r="E167" s="519">
        <f>IF(AND(E161&lt;&gt;0,E165&gt;0),MIN(E161,E165),E161)</f>
        <v>0</v>
      </c>
      <c r="F167" s="520">
        <f>IF(AND(F161&lt;&gt;0,F165&gt;0),MIN(F161,F165),F161)</f>
        <v>0</v>
      </c>
      <c r="G167" s="350" t="s">
        <v>47</v>
      </c>
      <c r="H167" s="325"/>
    </row>
    <row r="168" spans="1:8" x14ac:dyDescent="0.3">
      <c r="A168" s="327"/>
      <c r="B168" s="506" t="s">
        <v>121</v>
      </c>
      <c r="C168" s="521" t="s">
        <v>312</v>
      </c>
      <c r="D168" s="490" t="s">
        <v>78</v>
      </c>
      <c r="E168" s="388">
        <f>+E107</f>
        <v>0</v>
      </c>
      <c r="F168" s="389">
        <f>+F107</f>
        <v>0</v>
      </c>
      <c r="G168" s="350" t="s">
        <v>47</v>
      </c>
      <c r="H168" s="325"/>
    </row>
    <row r="169" spans="1:8" x14ac:dyDescent="0.3">
      <c r="A169" s="327"/>
      <c r="B169" s="423"/>
      <c r="C169" s="323"/>
      <c r="D169" s="323"/>
      <c r="E169" s="323"/>
      <c r="F169" s="323"/>
      <c r="G169" s="352"/>
      <c r="H169" s="325"/>
    </row>
    <row r="170" spans="1:8" x14ac:dyDescent="0.3">
      <c r="A170" s="327"/>
      <c r="B170" s="347" t="s">
        <v>156</v>
      </c>
      <c r="C170" s="323"/>
      <c r="D170" s="323"/>
      <c r="E170" s="323"/>
      <c r="F170" s="323"/>
      <c r="G170" s="352"/>
      <c r="H170" s="325"/>
    </row>
    <row r="171" spans="1:8" ht="42.75" customHeight="1" x14ac:dyDescent="0.3">
      <c r="A171" s="327"/>
      <c r="B171" s="663" t="s">
        <v>260</v>
      </c>
      <c r="C171" s="663"/>
      <c r="D171" s="663"/>
      <c r="E171" s="663"/>
      <c r="F171" s="663"/>
      <c r="G171" s="352"/>
      <c r="H171" s="325"/>
    </row>
    <row r="172" spans="1:8" x14ac:dyDescent="0.3">
      <c r="A172" s="327"/>
      <c r="B172" s="327"/>
      <c r="C172" s="323"/>
      <c r="D172" s="323"/>
      <c r="E172" s="323"/>
      <c r="F172" s="323"/>
      <c r="G172" s="352"/>
      <c r="H172" s="325"/>
    </row>
    <row r="173" spans="1:8" ht="15.75" customHeight="1" x14ac:dyDescent="0.3">
      <c r="A173" s="327"/>
      <c r="B173" s="694" t="s">
        <v>71</v>
      </c>
      <c r="C173" s="683" t="s">
        <v>72</v>
      </c>
      <c r="D173" s="683" t="s">
        <v>159</v>
      </c>
      <c r="E173" s="363" t="s">
        <v>60</v>
      </c>
      <c r="F173" s="356" t="s">
        <v>61</v>
      </c>
      <c r="G173" s="352"/>
      <c r="H173" s="325"/>
    </row>
    <row r="174" spans="1:8" x14ac:dyDescent="0.3">
      <c r="A174" s="327"/>
      <c r="B174" s="694"/>
      <c r="C174" s="683"/>
      <c r="D174" s="683"/>
      <c r="E174" s="365" t="s">
        <v>310</v>
      </c>
      <c r="F174" s="366" t="s">
        <v>310</v>
      </c>
      <c r="G174" s="352"/>
      <c r="H174" s="325"/>
    </row>
    <row r="175" spans="1:8" x14ac:dyDescent="0.3">
      <c r="A175" s="327"/>
      <c r="B175" s="694"/>
      <c r="C175" s="683"/>
      <c r="D175" s="683"/>
      <c r="E175" s="486" t="s">
        <v>292</v>
      </c>
      <c r="F175" s="487" t="s">
        <v>292</v>
      </c>
      <c r="G175" s="352"/>
      <c r="H175" s="325"/>
    </row>
    <row r="176" spans="1:8" x14ac:dyDescent="0.3">
      <c r="A176" s="327"/>
      <c r="B176" s="488">
        <v>1</v>
      </c>
      <c r="C176" s="489">
        <v>2</v>
      </c>
      <c r="D176" s="489" t="s">
        <v>75</v>
      </c>
      <c r="E176" s="489">
        <v>3</v>
      </c>
      <c r="F176" s="490">
        <v>4</v>
      </c>
      <c r="G176" s="350"/>
      <c r="H176" s="325"/>
    </row>
    <row r="177" spans="1:9" ht="15.75" customHeight="1" x14ac:dyDescent="0.3">
      <c r="A177" s="327"/>
      <c r="B177" s="695" t="s">
        <v>261</v>
      </c>
      <c r="C177" s="695"/>
      <c r="D177" s="695"/>
      <c r="E177" s="695"/>
      <c r="F177" s="695"/>
      <c r="G177" s="350"/>
      <c r="H177" s="325"/>
    </row>
    <row r="178" spans="1:9" ht="28.5" x14ac:dyDescent="0.3">
      <c r="A178" s="327"/>
      <c r="B178" s="491" t="s">
        <v>123</v>
      </c>
      <c r="C178" s="492" t="s">
        <v>262</v>
      </c>
      <c r="D178" s="522" t="s">
        <v>78</v>
      </c>
      <c r="E178" s="149"/>
      <c r="F178" s="150"/>
      <c r="G178" s="350" t="s">
        <v>47</v>
      </c>
      <c r="H178" s="325"/>
    </row>
    <row r="179" spans="1:9" x14ac:dyDescent="0.3">
      <c r="A179" s="327"/>
      <c r="B179" s="495" t="s">
        <v>125</v>
      </c>
      <c r="C179" s="434" t="s">
        <v>244</v>
      </c>
      <c r="D179" s="523" t="s">
        <v>135</v>
      </c>
      <c r="E179" s="524">
        <v>9.1999999999999998E-3</v>
      </c>
      <c r="F179" s="525">
        <v>9.1999999999999998E-3</v>
      </c>
      <c r="G179" s="350" t="s">
        <v>47</v>
      </c>
      <c r="H179" s="325"/>
    </row>
    <row r="180" spans="1:9" x14ac:dyDescent="0.3">
      <c r="A180" s="327"/>
      <c r="B180" s="495" t="s">
        <v>263</v>
      </c>
      <c r="C180" s="434" t="s">
        <v>245</v>
      </c>
      <c r="D180" s="523" t="s">
        <v>78</v>
      </c>
      <c r="E180" s="500" t="str">
        <f>IF(ISBLANK(E178),"  ",E178*E179)</f>
        <v xml:space="preserve">  </v>
      </c>
      <c r="F180" s="444" t="str">
        <f>IF(ISBLANK(F178),"  ",F178*F179)</f>
        <v xml:space="preserve">  </v>
      </c>
      <c r="G180" s="384" t="s">
        <v>47</v>
      </c>
      <c r="H180" s="325"/>
    </row>
    <row r="181" spans="1:9" ht="42.75" x14ac:dyDescent="0.3">
      <c r="A181" s="327"/>
      <c r="B181" s="495" t="s">
        <v>127</v>
      </c>
      <c r="C181" s="434" t="s">
        <v>313</v>
      </c>
      <c r="D181" s="523" t="s">
        <v>78</v>
      </c>
      <c r="E181" s="151"/>
      <c r="F181" s="152"/>
      <c r="G181" s="384" t="s">
        <v>47</v>
      </c>
      <c r="H181" s="503"/>
    </row>
    <row r="182" spans="1:9" ht="28.5" x14ac:dyDescent="0.3">
      <c r="A182" s="327"/>
      <c r="B182" s="506" t="s">
        <v>162</v>
      </c>
      <c r="C182" s="507" t="s">
        <v>265</v>
      </c>
      <c r="D182" s="526" t="s">
        <v>78</v>
      </c>
      <c r="E182" s="527">
        <f>+SUMIF(E180,"&gt;=0",E180)+SUMIF(E181,"&gt;=0",E181)</f>
        <v>0</v>
      </c>
      <c r="F182" s="528">
        <f>+SUMIF(F180,"&gt;=0",F180)+SUMIF(F181,"&gt;=0",F181)</f>
        <v>0</v>
      </c>
      <c r="G182" s="384" t="s">
        <v>47</v>
      </c>
      <c r="H182" s="325"/>
    </row>
    <row r="183" spans="1:9" ht="16.5" customHeight="1" x14ac:dyDescent="0.3">
      <c r="A183" s="327"/>
      <c r="B183" s="697" t="s">
        <v>266</v>
      </c>
      <c r="C183" s="697"/>
      <c r="D183" s="697"/>
      <c r="E183" s="697"/>
      <c r="F183" s="697"/>
      <c r="G183" s="350"/>
      <c r="H183" s="325"/>
    </row>
    <row r="184" spans="1:9" ht="30" x14ac:dyDescent="0.3">
      <c r="A184" s="327"/>
      <c r="B184" s="495" t="s">
        <v>165</v>
      </c>
      <c r="C184" s="434" t="s">
        <v>267</v>
      </c>
      <c r="D184" s="413" t="s">
        <v>253</v>
      </c>
      <c r="E184" s="290"/>
      <c r="F184" s="291"/>
      <c r="G184" s="350" t="s">
        <v>47</v>
      </c>
      <c r="H184" s="325"/>
    </row>
    <row r="185" spans="1:9" x14ac:dyDescent="0.3">
      <c r="A185" s="327"/>
      <c r="B185" s="495" t="s">
        <v>167</v>
      </c>
      <c r="C185" s="434" t="s">
        <v>255</v>
      </c>
      <c r="D185" s="523" t="s">
        <v>135</v>
      </c>
      <c r="E185" s="529">
        <v>1.07</v>
      </c>
      <c r="F185" s="530">
        <v>1.07</v>
      </c>
      <c r="G185" s="384" t="s">
        <v>47</v>
      </c>
      <c r="H185" s="325"/>
    </row>
    <row r="186" spans="1:9" ht="28.5" x14ac:dyDescent="0.3">
      <c r="A186" s="327"/>
      <c r="B186" s="495" t="s">
        <v>171</v>
      </c>
      <c r="C186" s="434" t="s">
        <v>269</v>
      </c>
      <c r="D186" s="523" t="s">
        <v>78</v>
      </c>
      <c r="E186" s="531" t="str">
        <f>+IF(E184&gt;0,E184*E185*E102,"x")</f>
        <v>x</v>
      </c>
      <c r="F186" s="532" t="str">
        <f>+IF(F184&gt;0,F184*F185*F102,"x")</f>
        <v>x</v>
      </c>
      <c r="G186" s="384" t="s">
        <v>47</v>
      </c>
      <c r="H186" s="325"/>
    </row>
    <row r="187" spans="1:9" ht="18" customHeight="1" x14ac:dyDescent="0.3">
      <c r="A187" s="327"/>
      <c r="B187" s="698" t="s">
        <v>314</v>
      </c>
      <c r="C187" s="698"/>
      <c r="D187" s="698"/>
      <c r="E187" s="698"/>
      <c r="F187" s="698"/>
      <c r="G187" s="350"/>
      <c r="H187" s="325"/>
    </row>
    <row r="188" spans="1:9" ht="16.5" customHeight="1" x14ac:dyDescent="0.3">
      <c r="A188" s="327"/>
      <c r="B188" s="491" t="s">
        <v>173</v>
      </c>
      <c r="C188" s="492" t="s">
        <v>259</v>
      </c>
      <c r="D188" s="533" t="s">
        <v>78</v>
      </c>
      <c r="E188" s="534">
        <f>IF(AND(E182&lt;&gt;0,E186&gt;0),MIN(E182,E186),E182)</f>
        <v>0</v>
      </c>
      <c r="F188" s="535">
        <f>IF(AND(F182&lt;&gt;0,F186&gt;0),MIN(F182,F186),F182)</f>
        <v>0</v>
      </c>
      <c r="G188" s="350" t="s">
        <v>47</v>
      </c>
      <c r="H188" s="325"/>
    </row>
    <row r="189" spans="1:9" x14ac:dyDescent="0.3">
      <c r="A189" s="327"/>
      <c r="B189" s="506" t="s">
        <v>175</v>
      </c>
      <c r="C189" s="507" t="s">
        <v>312</v>
      </c>
      <c r="D189" s="526" t="s">
        <v>78</v>
      </c>
      <c r="E189" s="388">
        <f>+E119</f>
        <v>0</v>
      </c>
      <c r="F189" s="389">
        <f>+F119</f>
        <v>0</v>
      </c>
      <c r="G189" s="350" t="s">
        <v>47</v>
      </c>
      <c r="H189" s="325"/>
    </row>
    <row r="190" spans="1:9" x14ac:dyDescent="0.3">
      <c r="A190" s="327"/>
      <c r="B190" s="469"/>
      <c r="C190" s="338"/>
      <c r="D190" s="338"/>
      <c r="E190" s="338"/>
      <c r="F190" s="338"/>
      <c r="G190" s="350"/>
      <c r="H190" s="325"/>
    </row>
    <row r="191" spans="1:9" s="26" customFormat="1" ht="15" customHeight="1" x14ac:dyDescent="0.3">
      <c r="A191" s="337"/>
      <c r="B191" s="699" t="s">
        <v>271</v>
      </c>
      <c r="C191" s="699"/>
      <c r="D191" s="665"/>
      <c r="E191" s="665"/>
      <c r="F191" s="665"/>
      <c r="G191" s="329"/>
      <c r="H191" s="536"/>
    </row>
    <row r="192" spans="1:9" ht="15" customHeight="1" x14ac:dyDescent="0.3">
      <c r="A192" s="337"/>
      <c r="B192" s="699" t="s">
        <v>273</v>
      </c>
      <c r="C192" s="699"/>
      <c r="D192" s="666"/>
      <c r="E192" s="666"/>
      <c r="F192" s="666"/>
      <c r="G192" s="328"/>
      <c r="H192" s="536"/>
      <c r="I192" s="26"/>
    </row>
    <row r="193" spans="1:9" ht="15" customHeight="1" x14ac:dyDescent="0.3">
      <c r="A193" s="337"/>
      <c r="B193" s="699" t="s">
        <v>274</v>
      </c>
      <c r="C193" s="699"/>
      <c r="D193" s="667"/>
      <c r="E193" s="667"/>
      <c r="F193" s="667"/>
      <c r="G193" s="328"/>
      <c r="H193" s="536"/>
      <c r="I193" s="26"/>
    </row>
    <row r="194" spans="1:9" ht="15" customHeight="1" x14ac:dyDescent="0.3">
      <c r="A194" s="337"/>
      <c r="B194" s="699" t="s">
        <v>276</v>
      </c>
      <c r="C194" s="699"/>
      <c r="D194" s="668"/>
      <c r="E194" s="668"/>
      <c r="F194" s="668"/>
      <c r="G194" s="328"/>
      <c r="H194" s="536"/>
      <c r="I194" s="26"/>
    </row>
    <row r="195" spans="1:9" x14ac:dyDescent="0.3">
      <c r="A195" s="327"/>
      <c r="B195" s="337"/>
      <c r="C195" s="327"/>
      <c r="D195" s="327"/>
      <c r="E195" s="327"/>
      <c r="F195" s="327"/>
      <c r="G195" s="328"/>
      <c r="H195" s="325"/>
    </row>
  </sheetData>
  <sheetProtection sheet="1" objects="1" scenarios="1"/>
  <mergeCells count="67">
    <mergeCell ref="B192:C192"/>
    <mergeCell ref="D192:F192"/>
    <mergeCell ref="B193:C193"/>
    <mergeCell ref="D193:F193"/>
    <mergeCell ref="B194:C194"/>
    <mergeCell ref="D194:F194"/>
    <mergeCell ref="B177:F177"/>
    <mergeCell ref="B183:F183"/>
    <mergeCell ref="B187:F187"/>
    <mergeCell ref="B191:C191"/>
    <mergeCell ref="D191:F191"/>
    <mergeCell ref="B150:F150"/>
    <mergeCell ref="B162:F162"/>
    <mergeCell ref="B166:F166"/>
    <mergeCell ref="B171:F171"/>
    <mergeCell ref="B173:B175"/>
    <mergeCell ref="C173:C175"/>
    <mergeCell ref="D173:D175"/>
    <mergeCell ref="C140:D140"/>
    <mergeCell ref="B144:F144"/>
    <mergeCell ref="B146:B148"/>
    <mergeCell ref="C146:C148"/>
    <mergeCell ref="D146:D148"/>
    <mergeCell ref="G126:G129"/>
    <mergeCell ref="B127:F127"/>
    <mergeCell ref="B129:F129"/>
    <mergeCell ref="B130:B131"/>
    <mergeCell ref="C130:C131"/>
    <mergeCell ref="D130:D131"/>
    <mergeCell ref="G89:G91"/>
    <mergeCell ref="B110:F110"/>
    <mergeCell ref="B111:B112"/>
    <mergeCell ref="C111:C112"/>
    <mergeCell ref="D111:D112"/>
    <mergeCell ref="B39:B41"/>
    <mergeCell ref="C39:C41"/>
    <mergeCell ref="D39:D41"/>
    <mergeCell ref="B88:F88"/>
    <mergeCell ref="B89:B90"/>
    <mergeCell ref="C89:C90"/>
    <mergeCell ref="D89:D90"/>
    <mergeCell ref="C33:D33"/>
    <mergeCell ref="C34:D34"/>
    <mergeCell ref="C35:D35"/>
    <mergeCell ref="C36:D36"/>
    <mergeCell ref="B38:F38"/>
    <mergeCell ref="B27:B28"/>
    <mergeCell ref="D27:F27"/>
    <mergeCell ref="D28:F28"/>
    <mergeCell ref="D29:F29"/>
    <mergeCell ref="D30:F30"/>
    <mergeCell ref="B23:B24"/>
    <mergeCell ref="D23:F23"/>
    <mergeCell ref="D24:F24"/>
    <mergeCell ref="B25:B26"/>
    <mergeCell ref="D25:F25"/>
    <mergeCell ref="D26:F26"/>
    <mergeCell ref="B10:F10"/>
    <mergeCell ref="B11:F11"/>
    <mergeCell ref="B12:F12"/>
    <mergeCell ref="B18:F18"/>
    <mergeCell ref="D19:E19"/>
    <mergeCell ref="B5:F5"/>
    <mergeCell ref="B6:F6"/>
    <mergeCell ref="B7:F7"/>
    <mergeCell ref="B8:F8"/>
    <mergeCell ref="B9:F9"/>
  </mergeCells>
  <conditionalFormatting sqref="E135:F135">
    <cfRule type="cellIs" dxfId="46" priority="2" operator="equal">
      <formula>0</formula>
    </cfRule>
  </conditionalFormatting>
  <conditionalFormatting sqref="F119 F189">
    <cfRule type="expression" dxfId="45" priority="3">
      <formula>+AND(ISBLANK($F$114),ISBLANK($F$115),ISBLANK($F$116),ISBLANK($F$117),ISBLANK($F$118))</formula>
    </cfRule>
  </conditionalFormatting>
  <conditionalFormatting sqref="E119 E189">
    <cfRule type="expression" dxfId="44" priority="4">
      <formula>+AND(ISBLANK($E$114),ISBLANK($E$115),ISBLANK($E$116),ISBLANK($E$117),ISBLANK($E$118))</formula>
    </cfRule>
  </conditionalFormatting>
  <conditionalFormatting sqref="E165">
    <cfRule type="expression" dxfId="43" priority="5">
      <formula>+ISBLANK($E$163)</formula>
    </cfRule>
  </conditionalFormatting>
  <conditionalFormatting sqref="F165">
    <cfRule type="expression" dxfId="42" priority="6">
      <formula>+ISBLANK($F$163)</formula>
    </cfRule>
  </conditionalFormatting>
  <conditionalFormatting sqref="E186">
    <cfRule type="expression" dxfId="41" priority="7">
      <formula>+ISBLANK($E$184)</formula>
    </cfRule>
  </conditionalFormatting>
  <conditionalFormatting sqref="F186">
    <cfRule type="expression" dxfId="40" priority="8">
      <formula>+ISBLANK($F$184)</formula>
    </cfRule>
  </conditionalFormatting>
  <conditionalFormatting sqref="E43">
    <cfRule type="expression" dxfId="39" priority="9">
      <formula>+AND(ISBLANK($E$44:$E$47))</formula>
    </cfRule>
  </conditionalFormatting>
  <conditionalFormatting sqref="F43">
    <cfRule type="expression" dxfId="38" priority="10">
      <formula>+AND(ISBLANK($F$44:$F$47))</formula>
    </cfRule>
  </conditionalFormatting>
  <conditionalFormatting sqref="E48">
    <cfRule type="expression" dxfId="37" priority="11">
      <formula>+AND(ISBLANK($E$49:$E$50))</formula>
    </cfRule>
  </conditionalFormatting>
  <conditionalFormatting sqref="F48">
    <cfRule type="expression" dxfId="36" priority="12">
      <formula>+AND(ISBLANK($F$49:$F$50))</formula>
    </cfRule>
  </conditionalFormatting>
  <conditionalFormatting sqref="E51">
    <cfRule type="expression" dxfId="35" priority="13">
      <formula>+AND(ISBLANK($E$52:$E$53))</formula>
    </cfRule>
  </conditionalFormatting>
  <conditionalFormatting sqref="F51">
    <cfRule type="expression" dxfId="34" priority="14">
      <formula>+AND(ISBLANK($F$52:$F$53))</formula>
    </cfRule>
  </conditionalFormatting>
  <conditionalFormatting sqref="E54">
    <cfRule type="expression" dxfId="33" priority="15">
      <formula>+AND(ISBLANK($E$55:$E$57))</formula>
    </cfRule>
  </conditionalFormatting>
  <conditionalFormatting sqref="F54">
    <cfRule type="expression" dxfId="32" priority="16">
      <formula>+AND(ISBLANK($F$55:$F$57))</formula>
    </cfRule>
  </conditionalFormatting>
  <conditionalFormatting sqref="E59">
    <cfRule type="expression" dxfId="31" priority="17">
      <formula>+AND(ISBLANK($E$60:$E$62))</formula>
    </cfRule>
  </conditionalFormatting>
  <conditionalFormatting sqref="F59">
    <cfRule type="expression" dxfId="30" priority="18">
      <formula>+AND(ISBLANK($F$60:$F$62))</formula>
    </cfRule>
  </conditionalFormatting>
  <conditionalFormatting sqref="E93">
    <cfRule type="expression" dxfId="29" priority="19">
      <formula>+AND(ISBLANK($E$94:$E$95))</formula>
    </cfRule>
  </conditionalFormatting>
  <conditionalFormatting sqref="F93">
    <cfRule type="expression" dxfId="28" priority="20">
      <formula>+AND(ISBLANK($F$94:$F$95))</formula>
    </cfRule>
  </conditionalFormatting>
  <conditionalFormatting sqref="E68">
    <cfRule type="expression" dxfId="27" priority="21">
      <formula>+AND(ISBLANK($E$44:$E$47),ISBLANK($E$49:$E$50),ISBLANK($E$52:$E$53),ISBLANK($E$55:$E$57),ISBLANK($E$60:$E$66))</formula>
    </cfRule>
  </conditionalFormatting>
  <conditionalFormatting sqref="F68">
    <cfRule type="expression" dxfId="26" priority="22">
      <formula>+AND(ISBLANK($F$44:$F$47),ISBLANK($F$49:$F$50),ISBLANK($F$52:$F$53),ISBLANK($F$55:$F$57),ISBLANK($F$60:$F$66))</formula>
    </cfRule>
  </conditionalFormatting>
  <conditionalFormatting sqref="E96">
    <cfRule type="expression" dxfId="25" priority="23">
      <formula>+AND(ISBLANK($E$44:$E$47),ISBLANK($E$49:$E$50),ISBLANK($E$52:$E$53),ISBLANK($E$55:$E$57),ISBLANK($E$60:$E$66),ISBLANK($E$94:$E$95))</formula>
    </cfRule>
  </conditionalFormatting>
  <conditionalFormatting sqref="F96">
    <cfRule type="expression" dxfId="24" priority="24">
      <formula>+AND(ISBLANK($F$44:$F$47),ISBLANK($F$49:$F$50),ISBLANK($F$52:$F$53),ISBLANK($F$55:$F$57),ISBLANK($F$60:$F$66),ISBLANK($F$94:$F$95))</formula>
    </cfRule>
  </conditionalFormatting>
  <conditionalFormatting sqref="E99">
    <cfRule type="expression" dxfId="23" priority="25">
      <formula>+AND(ISBLANK($E$55:$E$56),ISBLANK($E$35))</formula>
    </cfRule>
  </conditionalFormatting>
  <conditionalFormatting sqref="F99">
    <cfRule type="expression" dxfId="22" priority="26">
      <formula>+AND(ISBLANK($F$55:$F$56),ISBLANK($F$35))</formula>
    </cfRule>
  </conditionalFormatting>
  <conditionalFormatting sqref="F100">
    <cfRule type="expression" dxfId="21" priority="27">
      <formula>+AND(ISBLANK($F$104),OR(ISBLANK($F$73),ISBLANK($F$77)),ISBLANK($F$44:$F$47),ISBLANK($F$49:$F$50),ISBLANK($F$52:$F$53),ISBLANK($F$55:$F$57),ISBLANK($F$60:$F$66),ISBLANK($F$94:$F$95))</formula>
    </cfRule>
  </conditionalFormatting>
  <conditionalFormatting sqref="E101:F101">
    <cfRule type="cellIs" dxfId="20" priority="28" operator="equal">
      <formula>0</formula>
    </cfRule>
  </conditionalFormatting>
  <conditionalFormatting sqref="E121">
    <cfRule type="expression" dxfId="19" priority="29">
      <formula>+AND(ISBLANK($E$114:$E$118))</formula>
    </cfRule>
  </conditionalFormatting>
  <conditionalFormatting sqref="F121">
    <cfRule type="expression" dxfId="18" priority="30">
      <formula>+AND(ISBLANK($F$114:$F$118))</formula>
    </cfRule>
  </conditionalFormatting>
  <conditionalFormatting sqref="E161">
    <cfRule type="expression" dxfId="17" priority="31">
      <formula>+AND(ISBLANK($E$151),ISBLANK($E$154),ISBLANK($E$157:$E$158))</formula>
    </cfRule>
  </conditionalFormatting>
  <conditionalFormatting sqref="F161">
    <cfRule type="expression" dxfId="16" priority="32">
      <formula>+AND(ISBLANK($F$151),ISBLANK($F$154),ISBLANK($F$157:$F$158))</formula>
    </cfRule>
  </conditionalFormatting>
  <conditionalFormatting sqref="E182">
    <cfRule type="expression" dxfId="15" priority="33">
      <formula>+AND(ISBLANK($E$178),ISBLANK($E$181))</formula>
    </cfRule>
  </conditionalFormatting>
  <conditionalFormatting sqref="F182">
    <cfRule type="expression" dxfId="14" priority="34">
      <formula>+AND(ISBLANK($F$178),ISBLANK($F$181))</formula>
    </cfRule>
  </conditionalFormatting>
  <conditionalFormatting sqref="E188">
    <cfRule type="expression" dxfId="13" priority="35">
      <formula>+AND(ISBLANK($E$178),ISBLANK($E$181),ISBLANK($E$184))</formula>
    </cfRule>
  </conditionalFormatting>
  <conditionalFormatting sqref="F188">
    <cfRule type="expression" dxfId="12" priority="36">
      <formula>+AND(ISBLANK($F$178),ISBLANK($F$181),ISBLANK($F$184))</formula>
    </cfRule>
  </conditionalFormatting>
  <conditionalFormatting sqref="E167">
    <cfRule type="expression" dxfId="11" priority="37">
      <formula>+AND(ISBLANK($E$151),ISBLANK($E$154),ISBLANK($E$157:$E$158),ISBLANK($E$163))</formula>
    </cfRule>
  </conditionalFormatting>
  <conditionalFormatting sqref="F167">
    <cfRule type="expression" dxfId="10" priority="38">
      <formula>+AND(ISBLANK($F$151),ISBLANK($F$154),ISBLANK($F$157:$F$158),ISBLANK($F$163))</formula>
    </cfRule>
  </conditionalFormatting>
  <conditionalFormatting sqref="E168">
    <cfRule type="expression" dxfId="9" priority="39">
      <formula>+ISBLANK($E$107)</formula>
    </cfRule>
  </conditionalFormatting>
  <conditionalFormatting sqref="F168">
    <cfRule type="expression" dxfId="8" priority="40">
      <formula>+ISBLANK($F$107)</formula>
    </cfRule>
  </conditionalFormatting>
  <conditionalFormatting sqref="E97">
    <cfRule type="expression" dxfId="7" priority="41">
      <formula>+AND(ISBLANK($E$104),OR(ISBLANK($E$71),ISBLANK($E$78)),ISBLANK($E$44:$E$47),ISBLANK($E$49:$E$50),ISBLANK($E$52:$E$53),ISBLANK($E$55:$E$57),ISBLANK($E$60:$E$66),ISBLANK($E$94:$E$95))</formula>
    </cfRule>
  </conditionalFormatting>
  <conditionalFormatting sqref="F97">
    <cfRule type="expression" dxfId="6" priority="42">
      <formula>+AND(ISBLANK($F$104),OR(ISBLANK($F$73),ISBLANK($F$77)),ISBLANK($F$44:$F$47),ISBLANK($F$49:$F$50),ISBLANK($F$52:$F$53),ISBLANK($F$55:$F$57),ISBLANK($F$60:$F$66),ISBLANK($F$94:$F$95))</formula>
    </cfRule>
  </conditionalFormatting>
  <conditionalFormatting sqref="E100">
    <cfRule type="expression" dxfId="5" priority="43">
      <formula>+AND(ISBLANK($E$104),OR(ISBLANK($E$71),ISBLANK($E$78)),ISBLANK($E$44:$E$47),ISBLANK($E$49:$E$50),ISBLANK($E$52:$E$53),ISBLANK($E$55:$E$57),ISBLANK($E$60:$E$66),ISBLANK($E$94:$E$95))</formula>
    </cfRule>
  </conditionalFormatting>
  <conditionalFormatting sqref="F102">
    <cfRule type="cellIs" dxfId="4" priority="44" operator="equal">
      <formula>0</formula>
    </cfRule>
  </conditionalFormatting>
  <conditionalFormatting sqref="B127:F127">
    <cfRule type="notContainsText" dxfId="3" priority="45" operator="notContains" text="Vyplňte, prosím, v listu Identifikace, zda uplatňujete dvousložkovou formu ceny."/>
  </conditionalFormatting>
  <conditionalFormatting sqref="E58">
    <cfRule type="expression" dxfId="2" priority="46">
      <formula>+ISBLANK($E$114)</formula>
    </cfRule>
  </conditionalFormatting>
  <conditionalFormatting sqref="F58">
    <cfRule type="expression" dxfId="1" priority="47">
      <formula>+ISBLANK($F$114)</formula>
    </cfRule>
  </conditionalFormatting>
  <conditionalFormatting sqref="E102">
    <cfRule type="cellIs" dxfId="0" priority="48" operator="equal">
      <formula>0</formula>
    </cfRule>
  </conditionalFormatting>
  <dataValidations count="6">
    <dataValidation type="list" allowBlank="1" showInputMessage="1" showErrorMessage="1" sqref="D29:F29" xr:uid="{00000000-0002-0000-0300-000000000000}">
      <formula1>"Prosím vyberte,A,B,C,D,E,F,G"</formula1>
      <formula2>0</formula2>
    </dataValidation>
    <dataValidation type="decimal" operator="lessThanOrEqual" allowBlank="1" showInputMessage="1" showErrorMessage="1" errorTitle="Chybná hodnota" error="V tomto řádku může hodnota menší nebo rovna nule._x000a_Prosím opravte. _x000a_" sqref="F94" xr:uid="{00000000-0002-0000-0300-000001000000}">
      <formula1>0</formula1>
      <formula2>0</formula2>
    </dataValidation>
    <dataValidation type="decimal" operator="lessThanOrEqual" allowBlank="1" showInputMessage="1" showErrorMessage="1" errorTitle="Chybná hodnota" error="V tomto řádku může hodnota menší nebo rovna nule._x000a_Prosím opravte. " sqref="E64:F64" xr:uid="{00000000-0002-0000-0300-000002000000}">
      <formula1>0</formula1>
      <formula2>0</formula2>
    </dataValidation>
    <dataValidation allowBlank="1" sqref="E97:F98 E100:F104" xr:uid="{00000000-0002-0000-0300-000003000000}">
      <formula1>0</formula1>
      <formula2>0</formula2>
    </dataValidation>
    <dataValidation allowBlank="1" showInputMessage="1" promptTitle="Hodnota musí být minimálně 0" prompt="Hodnota na tomto řádku musí být minimálně 0. _x000a_Je vypočtena vzorcem: _x000a_ř. VII.1 - ř. 4.1 - ř. 4. 2_x000a__x000a_a zároveň platí: ř.16 ≤ ř.14. " sqref="E99:F99" xr:uid="{00000000-0002-0000-0300-000004000000}">
      <formula1>0</formula1>
      <formula2>0</formula2>
    </dataValidation>
    <dataValidation type="decimal" operator="lessThanOrEqual" allowBlank="1" showInputMessage="1" showErrorMessage="1" errorTitle="Chybná hodnota " error="V tomto řádku může hodnota menší nebo rovna nule._x000a_Prosím opravte. _x000a_" sqref="E94" xr:uid="{00000000-0002-0000-0300-000005000000}">
      <formula1>0</formula1>
      <formula2>0</formula2>
    </dataValidation>
  </dataValidations>
  <hyperlinks>
    <hyperlink ref="G23" location="Vysvětlivky!B8:E8" display="více zde" xr:uid="{00000000-0004-0000-0300-000000000000}"/>
    <hyperlink ref="G24" location="Vysvětlivky!B8:E8" display="více zde" xr:uid="{00000000-0004-0000-0300-000001000000}"/>
    <hyperlink ref="G25" location="Vysvětlivky!B9:E9" display="více zde" xr:uid="{00000000-0004-0000-0300-000002000000}"/>
    <hyperlink ref="G26" location="Vysvětlivky!B9:E9" display="více zde" xr:uid="{00000000-0004-0000-0300-000003000000}"/>
    <hyperlink ref="G27" location="Vysvětlivky!B10:E10" display="více zde" xr:uid="{00000000-0004-0000-0300-000004000000}"/>
    <hyperlink ref="G28" location="Vysvětlivky!B10:E10" display="více zde" xr:uid="{00000000-0004-0000-0300-000005000000}"/>
    <hyperlink ref="G29" location="Vysvětlivky!B11:E11" display="více zde" xr:uid="{00000000-0004-0000-0300-000006000000}"/>
    <hyperlink ref="G30" location="Vysvětlivky!B12:E12" display="více zde" xr:uid="{00000000-0004-0000-0300-000007000000}"/>
    <hyperlink ref="G33" location="Vysvětlivky!B13:E13" display="více zde" xr:uid="{00000000-0004-0000-0300-000008000000}"/>
    <hyperlink ref="G34" location="Vysvětlivky!B14:E14" display="více zde" xr:uid="{00000000-0004-0000-0300-000009000000}"/>
    <hyperlink ref="G35" location="Vysvětlivky!B15:E15" display="více zde" xr:uid="{00000000-0004-0000-0300-00000A000000}"/>
    <hyperlink ref="G36" location="Vysvětlivky!B17:E17" display="více zde" xr:uid="{00000000-0004-0000-0300-00000B000000}"/>
    <hyperlink ref="G43" location="Vysvětlivky!B21:E21" display="více zde" xr:uid="{00000000-0004-0000-0300-00000C000000}"/>
    <hyperlink ref="G44" location="Vysvětlivky!B22:E22" display="více zde" xr:uid="{00000000-0004-0000-0300-00000D000000}"/>
    <hyperlink ref="G45" location="Vysvětlivky!B23:E23" display="více zde" xr:uid="{00000000-0004-0000-0300-00000E000000}"/>
    <hyperlink ref="G46" location="Vysvětlivky!B24:E24" display="více zde" xr:uid="{00000000-0004-0000-0300-00000F000000}"/>
    <hyperlink ref="G47" location="Vysvětlivky!B25:E25" display="více zde" xr:uid="{00000000-0004-0000-0300-000010000000}"/>
    <hyperlink ref="G48" location="Vysvětlivky!B26:E26" display="více zde" xr:uid="{00000000-0004-0000-0300-000011000000}"/>
    <hyperlink ref="G49" location="Vysvětlivky!B27:E27" display="více zde" xr:uid="{00000000-0004-0000-0300-000012000000}"/>
    <hyperlink ref="G50" location="Vysvětlivky!B28:E28" display="více zde" xr:uid="{00000000-0004-0000-0300-000013000000}"/>
    <hyperlink ref="G51" location="Vysvětlivky!B29:E29" display="více zde" xr:uid="{00000000-0004-0000-0300-000014000000}"/>
    <hyperlink ref="G52" location="Vysvětlivky!B30:E30" display="více zde" xr:uid="{00000000-0004-0000-0300-000015000000}"/>
    <hyperlink ref="G53" location="Vysvětlivky!B31:E31" display="více zde" xr:uid="{00000000-0004-0000-0300-000016000000}"/>
    <hyperlink ref="G54" location="Vysvětlivky!B32:E32" display="více zde" xr:uid="{00000000-0004-0000-0300-000017000000}"/>
    <hyperlink ref="G55" location="Vysvětlivky!B33:E33" display="více zde" xr:uid="{00000000-0004-0000-0300-000018000000}"/>
    <hyperlink ref="G56" location="Vysvětlivky!B34:E34" display="více zde" xr:uid="{00000000-0004-0000-0300-000019000000}"/>
    <hyperlink ref="G57" location="Vysvětlivky!B35:E35" display="více zde" xr:uid="{00000000-0004-0000-0300-00001A000000}"/>
    <hyperlink ref="G58" location="Vysvětlivky!B36:E36" display="více zde" xr:uid="{00000000-0004-0000-0300-00001B000000}"/>
    <hyperlink ref="G59" location="Vysvětlivky!B37:E37" display="více zde" xr:uid="{00000000-0004-0000-0300-00001C000000}"/>
    <hyperlink ref="G60" location="Vysvětlivky!B38:E38" display="více zde" xr:uid="{00000000-0004-0000-0300-00001D000000}"/>
    <hyperlink ref="G61" location="Vysvětlivky!B39:E39" display="více zde" xr:uid="{00000000-0004-0000-0300-00001E000000}"/>
    <hyperlink ref="G62" location="Vysvětlivky!B40:E40" display="více zde" xr:uid="{00000000-0004-0000-0300-00001F000000}"/>
    <hyperlink ref="G63" location="Vysvětlivky!B41:E41" display="více zde" xr:uid="{00000000-0004-0000-0300-000020000000}"/>
    <hyperlink ref="G64" location="Vysvětlivky!B42:E42" display="více zde" xr:uid="{00000000-0004-0000-0300-000021000000}"/>
    <hyperlink ref="G65" location="Vysvětlivky!B43:E43" display="více zde" xr:uid="{00000000-0004-0000-0300-000022000000}"/>
    <hyperlink ref="G66" location="Vysvětlivky!B44:E44" display="více zde" xr:uid="{00000000-0004-0000-0300-000023000000}"/>
    <hyperlink ref="G67" location="Vysvětlivky!B45:E45" display="více zde" xr:uid="{00000000-0004-0000-0300-000024000000}"/>
    <hyperlink ref="G68" location="Vysvětlivky!B46:E46" display="více zde" xr:uid="{00000000-0004-0000-0300-000025000000}"/>
    <hyperlink ref="G70" location="Vysvětlivky!B47:E47" display="více zde" xr:uid="{00000000-0004-0000-0300-000026000000}"/>
    <hyperlink ref="G71" location="Vysvětlivky!B48:E48" display="více zde" xr:uid="{00000000-0004-0000-0300-000027000000}"/>
    <hyperlink ref="G72" location="Vysvětlivky!B49:E49" display="více zde" xr:uid="{00000000-0004-0000-0300-000028000000}"/>
    <hyperlink ref="G73" location="Vysvětlivky!B50:E50" display="více zde" xr:uid="{00000000-0004-0000-0300-000029000000}"/>
    <hyperlink ref="G74" location="Vysvětlivky!B51:E51" display="více zde" xr:uid="{00000000-0004-0000-0300-00002A000000}"/>
    <hyperlink ref="G75" location="Vysvětlivky!B52:E52" display="více zde" xr:uid="{00000000-0004-0000-0300-00002B000000}"/>
    <hyperlink ref="G76" location="Vysvětlivky!B53:E53" display="více zde" xr:uid="{00000000-0004-0000-0300-00002C000000}"/>
    <hyperlink ref="G77" location="Vysvětlivky!B54:E54" display="více zde" xr:uid="{00000000-0004-0000-0300-00002D000000}"/>
    <hyperlink ref="G78" location="Vysvětlivky!B55:E55" display="více zde" xr:uid="{00000000-0004-0000-0300-00002E000000}"/>
    <hyperlink ref="G92" location="Vysvětlivky!B61:E61" display="více zde" xr:uid="{00000000-0004-0000-0300-00002F000000}"/>
    <hyperlink ref="G93" location="Vysvětlivky!B62:E62" display="více zde" xr:uid="{00000000-0004-0000-0300-000030000000}"/>
    <hyperlink ref="G94" location="Vysvětlivky!B63:E63" display="více zde" xr:uid="{00000000-0004-0000-0300-000031000000}"/>
    <hyperlink ref="G95" location="Vysvětlivky!B64:E64" display="více zde" xr:uid="{00000000-0004-0000-0300-000032000000}"/>
    <hyperlink ref="G96" location="Vysvětlivky!B65:E65" display="více zde" xr:uid="{00000000-0004-0000-0300-000033000000}"/>
    <hyperlink ref="G97" location="Vysvětlivky!B66:E66" display="více zde" xr:uid="{00000000-0004-0000-0300-000034000000}"/>
    <hyperlink ref="G98" location="Vysvětlivky!B67:E67" display="více zde" xr:uid="{00000000-0004-0000-0300-000035000000}"/>
    <hyperlink ref="G99" location="Vysvětlivky!B68:E68" display="více zde" xr:uid="{00000000-0004-0000-0300-000036000000}"/>
    <hyperlink ref="G100" location="Vysvětlivky!B69:E69" display="více zde" xr:uid="{00000000-0004-0000-0300-000037000000}"/>
    <hyperlink ref="G101" location="Vysvětlivky!B70:E70" display="více zde" xr:uid="{00000000-0004-0000-0300-000038000000}"/>
    <hyperlink ref="G102" location="Vysvětlivky!B71:E71" display="více zde" xr:uid="{00000000-0004-0000-0300-000039000000}"/>
    <hyperlink ref="G103" location="Vysvětlivky!B72:E72" display="více zde" xr:uid="{00000000-0004-0000-0300-00003A000000}"/>
    <hyperlink ref="G104" location="Vysvětlivky!B73:E73" display="více zde" xr:uid="{00000000-0004-0000-0300-00003B000000}"/>
    <hyperlink ref="G105" location="Vysvětlivky!B74:E74" display="více zde" xr:uid="{00000000-0004-0000-0300-00003C000000}"/>
    <hyperlink ref="G106" location="Vysvětlivky!B75:E75" display="více zde" xr:uid="{00000000-0004-0000-0300-00003D000000}"/>
    <hyperlink ref="G107" location="Vysvětlivky!B76:E76" display="více zde" xr:uid="{00000000-0004-0000-0300-00003E000000}"/>
    <hyperlink ref="G114" location="Vysvětlivky!B83:E83" display="více zde" xr:uid="{00000000-0004-0000-0300-00003F000000}"/>
    <hyperlink ref="G115" location="Vysvětlivky!B84:E84" display="více zde" xr:uid="{00000000-0004-0000-0300-000040000000}"/>
    <hyperlink ref="G116" location="Vysvětlivky!B85:E85" display="více zde" xr:uid="{00000000-0004-0000-0300-000041000000}"/>
    <hyperlink ref="G117" location="Vysvětlivky!B86:E86" display="více zde" xr:uid="{00000000-0004-0000-0300-000042000000}"/>
    <hyperlink ref="G118" location="Vysvětlivky!B87:E87" display="více zde" xr:uid="{00000000-0004-0000-0300-000043000000}"/>
    <hyperlink ref="G119" location="Vysvětlivky!B88:E88" display="více zde" xr:uid="{00000000-0004-0000-0300-000044000000}"/>
    <hyperlink ref="G120" location="Vysvětlivky!B89:E89" display="více zde" xr:uid="{00000000-0004-0000-0300-000045000000}"/>
    <hyperlink ref="G121" location="Vysvětlivky!B90:E90" display="více zde" xr:uid="{00000000-0004-0000-0300-000046000000}"/>
    <hyperlink ref="G122" location="Vysvětlivky!B91:E91" display="více zde" xr:uid="{00000000-0004-0000-0300-000047000000}"/>
    <hyperlink ref="G123" location="Vysvětlivky!B92:E92" display="více zde" xr:uid="{00000000-0004-0000-0300-000048000000}"/>
    <hyperlink ref="G133" location="Vysvětlivky!B97:E97" display="více zde" xr:uid="{00000000-0004-0000-0300-000049000000}"/>
    <hyperlink ref="G134" location="Vysvětlivky!B98:E98" display="více zde" xr:uid="{00000000-0004-0000-0300-00004A000000}"/>
    <hyperlink ref="G135" location="Vysvětlivky!B99:E99" display="více zde" xr:uid="{00000000-0004-0000-0300-00004B000000}"/>
    <hyperlink ref="G136" location="Vysvětlivky!B100:E100" display="více zde" xr:uid="{00000000-0004-0000-0300-00004C000000}"/>
    <hyperlink ref="G137" location="Vysvětlivky!B101:E101" display="více zde" xr:uid="{00000000-0004-0000-0300-00004D000000}"/>
    <hyperlink ref="G138" location="Vysvětlivky!B102:E102" display="více zde" xr:uid="{00000000-0004-0000-0300-00004E000000}"/>
    <hyperlink ref="G139" location="Vysvětlivky!B103:E103" display="více zde" xr:uid="{00000000-0004-0000-0300-00004F000000}"/>
    <hyperlink ref="G140" location="Vysvětlivky!B104:E104" display="více zde" xr:uid="{00000000-0004-0000-0300-000050000000}"/>
    <hyperlink ref="G151" location="Vysvětlivky!B140:E140" display="více zde" xr:uid="{00000000-0004-0000-0300-000051000000}"/>
    <hyperlink ref="G152" location="Vysvětlivky!B141:E141" display="více zde" xr:uid="{00000000-0004-0000-0300-000052000000}"/>
    <hyperlink ref="G153" location="Vysvětlivky!B142:E142" display="více zde" xr:uid="{00000000-0004-0000-0300-000053000000}"/>
    <hyperlink ref="G154" location="Vysvětlivky!B143:E143" display="více zde" xr:uid="{00000000-0004-0000-0300-000054000000}"/>
    <hyperlink ref="G155" location="Vysvětlivky!B144:E144" display="více zde" xr:uid="{00000000-0004-0000-0300-000055000000}"/>
    <hyperlink ref="G156" location="Vysvětlivky!B145:E145" display="více zde" xr:uid="{00000000-0004-0000-0300-000056000000}"/>
    <hyperlink ref="G157" location="Vysvětlivky!B146:E146" display="více zde" xr:uid="{00000000-0004-0000-0300-000057000000}"/>
    <hyperlink ref="G158" location="Vysvětlivky!B147:E147" display="více zde" xr:uid="{00000000-0004-0000-0300-000058000000}"/>
    <hyperlink ref="G159" location="Vysvětlivky!B148:E148" display="více zde" xr:uid="{00000000-0004-0000-0300-000059000000}"/>
    <hyperlink ref="G160" location="Vysvětlivky!B149:E149" display="více zde" xr:uid="{00000000-0004-0000-0300-00005A000000}"/>
    <hyperlink ref="G161" location="Vysvětlivky!B150:E150" display="více zde" xr:uid="{00000000-0004-0000-0300-00005B000000}"/>
    <hyperlink ref="G163" location="Vysvětlivky!B151:E151" display="více zde" xr:uid="{00000000-0004-0000-0300-00005C000000}"/>
    <hyperlink ref="G164" location="Vysvětlivky!B152:E152" display="více zde" xr:uid="{00000000-0004-0000-0300-00005D000000}"/>
    <hyperlink ref="G165" location="Vysvětlivky!B153:E153" display="více zde" xr:uid="{00000000-0004-0000-0300-00005E000000}"/>
    <hyperlink ref="G167" location="Vysvětlivky!B154:E154" display="více zde" xr:uid="{00000000-0004-0000-0300-00005F000000}"/>
    <hyperlink ref="G168" location="Vysvětlivky!B155:E155" display="více zde" xr:uid="{00000000-0004-0000-0300-000060000000}"/>
    <hyperlink ref="G178" location="Vysvětlivky!B159:E159" display="více zde" xr:uid="{00000000-0004-0000-0300-000061000000}"/>
    <hyperlink ref="G179" location="Vysvětlivky!B160:E160" display="více zde" xr:uid="{00000000-0004-0000-0300-000062000000}"/>
    <hyperlink ref="G180" location="Vysvětlivky!B161:E161" display="více zde" xr:uid="{00000000-0004-0000-0300-000063000000}"/>
    <hyperlink ref="G181" location="Vysvětlivky!B162:E162" display="více zde" xr:uid="{00000000-0004-0000-0300-000064000000}"/>
    <hyperlink ref="G182" location="Vysvětlivky!B163:E163" display="více zde" xr:uid="{00000000-0004-0000-0300-000065000000}"/>
    <hyperlink ref="G184" location="Vysvětlivky!B164:E164" display="více zde" xr:uid="{00000000-0004-0000-0300-000066000000}"/>
    <hyperlink ref="G185" location="Vysvětlivky!B165:E165" display="více zde" xr:uid="{00000000-0004-0000-0300-000067000000}"/>
    <hyperlink ref="G186" location="Vysvětlivky!B166:E166" display="více zde" xr:uid="{00000000-0004-0000-0300-000068000000}"/>
    <hyperlink ref="G188" location="Vysvětlivky!B167:E167" display="více zde" xr:uid="{00000000-0004-0000-0300-000069000000}"/>
    <hyperlink ref="G189" location="Vysvětlivky!B168:E168" display="více zde" xr:uid="{00000000-0004-0000-0300-00006A000000}"/>
  </hyperlinks>
  <printOptions horizontalCentered="1"/>
  <pageMargins left="0.31527777777777799" right="0.196527777777778" top="0.40972222222222199" bottom="0.44027777777777799" header="0.51180555555555496" footer="0.51180555555555496"/>
  <pageSetup paperSize="9" firstPageNumber="0" orientation="portrait" horizontalDpi="300" verticalDpi="300"/>
  <rowBreaks count="4" manualBreakCount="4">
    <brk id="68" max="16383" man="1"/>
    <brk id="108" max="16383" man="1"/>
    <brk id="142" max="16383" man="1"/>
    <brk id="19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169"/>
  <sheetViews>
    <sheetView topLeftCell="A47" zoomScale="85" zoomScaleNormal="85" workbookViewId="0"/>
  </sheetViews>
  <sheetFormatPr defaultRowHeight="16.5" x14ac:dyDescent="0.3"/>
  <cols>
    <col min="1" max="1" width="8.7109375" style="537"/>
    <col min="2" max="2" width="10.7109375" style="69"/>
    <col min="3" max="3" width="41.85546875" style="69"/>
    <col min="4" max="5" width="49.5703125" style="69"/>
    <col min="6" max="6" width="8.7109375" style="537"/>
    <col min="7" max="1025" width="0" style="69" hidden="1"/>
  </cols>
  <sheetData>
    <row r="1" spans="2:5" x14ac:dyDescent="0.3">
      <c r="B1" s="537"/>
      <c r="C1" s="537"/>
      <c r="D1" s="537"/>
      <c r="E1" s="537"/>
    </row>
    <row r="2" spans="2:5" ht="40.5" x14ac:dyDescent="0.7">
      <c r="B2" s="700" t="s">
        <v>315</v>
      </c>
      <c r="C2" s="700"/>
      <c r="D2" s="700"/>
      <c r="E2" s="700"/>
    </row>
    <row r="3" spans="2:5" ht="14.25" customHeight="1" x14ac:dyDescent="0.7">
      <c r="B3" s="538"/>
      <c r="C3" s="538"/>
      <c r="D3" s="538"/>
      <c r="E3" s="538"/>
    </row>
    <row r="4" spans="2:5" x14ac:dyDescent="0.3">
      <c r="B4" s="539" t="s">
        <v>316</v>
      </c>
      <c r="C4" s="537"/>
      <c r="D4" s="537"/>
      <c r="E4" s="537"/>
    </row>
    <row r="5" spans="2:5" ht="16.5" customHeight="1" x14ac:dyDescent="0.3">
      <c r="B5" s="701" t="s">
        <v>71</v>
      </c>
      <c r="C5" s="702" t="s">
        <v>317</v>
      </c>
      <c r="D5" s="702" t="s">
        <v>318</v>
      </c>
      <c r="E5" s="703" t="s">
        <v>319</v>
      </c>
    </row>
    <row r="6" spans="2:5" x14ac:dyDescent="0.3">
      <c r="B6" s="701"/>
      <c r="C6" s="702"/>
      <c r="D6" s="702"/>
      <c r="E6" s="703"/>
    </row>
    <row r="7" spans="2:5" x14ac:dyDescent="0.3">
      <c r="B7" s="543">
        <v>1</v>
      </c>
      <c r="C7" s="544">
        <v>2</v>
      </c>
      <c r="D7" s="544">
        <v>3</v>
      </c>
      <c r="E7" s="545">
        <v>4</v>
      </c>
    </row>
    <row r="8" spans="2:5" ht="33" x14ac:dyDescent="0.3">
      <c r="B8" s="546" t="s">
        <v>45</v>
      </c>
      <c r="C8" s="547" t="s">
        <v>320</v>
      </c>
      <c r="D8" s="548" t="s">
        <v>321</v>
      </c>
      <c r="E8" s="549"/>
    </row>
    <row r="9" spans="2:5" ht="82.5" x14ac:dyDescent="0.3">
      <c r="B9" s="550" t="s">
        <v>49</v>
      </c>
      <c r="C9" s="551" t="s">
        <v>322</v>
      </c>
      <c r="D9" s="552" t="s">
        <v>323</v>
      </c>
      <c r="E9" s="553"/>
    </row>
    <row r="10" spans="2:5" ht="69" customHeight="1" x14ac:dyDescent="0.3">
      <c r="B10" s="550" t="s">
        <v>52</v>
      </c>
      <c r="C10" s="551" t="s">
        <v>324</v>
      </c>
      <c r="D10" s="552" t="s">
        <v>325</v>
      </c>
      <c r="E10" s="553" t="s">
        <v>326</v>
      </c>
    </row>
    <row r="11" spans="2:5" ht="409.5" customHeight="1" x14ac:dyDescent="0.3">
      <c r="B11" s="550" t="s">
        <v>55</v>
      </c>
      <c r="C11" s="551" t="s">
        <v>327</v>
      </c>
      <c r="D11" s="554" t="s">
        <v>328</v>
      </c>
      <c r="E11" s="555" t="s">
        <v>329</v>
      </c>
    </row>
    <row r="12" spans="2:5" ht="130.5" customHeight="1" x14ac:dyDescent="0.3">
      <c r="B12" s="550" t="s">
        <v>58</v>
      </c>
      <c r="C12" s="551" t="s">
        <v>59</v>
      </c>
      <c r="D12" s="552" t="s">
        <v>330</v>
      </c>
      <c r="E12" s="553"/>
    </row>
    <row r="13" spans="2:5" ht="209.25" customHeight="1" x14ac:dyDescent="0.3">
      <c r="B13" s="550" t="s">
        <v>62</v>
      </c>
      <c r="C13" s="551" t="s">
        <v>331</v>
      </c>
      <c r="D13" s="554" t="s">
        <v>332</v>
      </c>
      <c r="E13" s="555" t="s">
        <v>333</v>
      </c>
    </row>
    <row r="14" spans="2:5" ht="165" x14ac:dyDescent="0.3">
      <c r="B14" s="550" t="s">
        <v>64</v>
      </c>
      <c r="C14" s="551" t="s">
        <v>65</v>
      </c>
      <c r="D14" s="556" t="s">
        <v>334</v>
      </c>
      <c r="E14" s="553" t="s">
        <v>335</v>
      </c>
    </row>
    <row r="15" spans="2:5" ht="132" customHeight="1" x14ac:dyDescent="0.3">
      <c r="B15" s="704" t="s">
        <v>66</v>
      </c>
      <c r="C15" s="705" t="s">
        <v>67</v>
      </c>
      <c r="D15" s="706" t="s">
        <v>336</v>
      </c>
      <c r="E15" s="707" t="s">
        <v>335</v>
      </c>
    </row>
    <row r="16" spans="2:5" ht="16.5" customHeight="1" x14ac:dyDescent="0.3">
      <c r="B16" s="704"/>
      <c r="C16" s="705"/>
      <c r="D16" s="706"/>
      <c r="E16" s="707"/>
    </row>
    <row r="17" spans="2:5" ht="379.5" customHeight="1" x14ac:dyDescent="0.3">
      <c r="B17" s="704" t="s">
        <v>68</v>
      </c>
      <c r="C17" s="705" t="s">
        <v>337</v>
      </c>
      <c r="D17" s="708" t="s">
        <v>338</v>
      </c>
      <c r="E17" s="707" t="s">
        <v>339</v>
      </c>
    </row>
    <row r="18" spans="2:5" ht="7.5" customHeight="1" x14ac:dyDescent="0.3">
      <c r="B18" s="704"/>
      <c r="C18" s="705"/>
      <c r="D18" s="708"/>
      <c r="E18" s="707"/>
    </row>
    <row r="19" spans="2:5" ht="15" hidden="1" customHeight="1" x14ac:dyDescent="0.3">
      <c r="B19" s="704"/>
      <c r="C19" s="705"/>
      <c r="D19" s="708"/>
      <c r="E19" s="707"/>
    </row>
    <row r="20" spans="2:5" x14ac:dyDescent="0.3">
      <c r="B20" s="709"/>
      <c r="C20" s="709"/>
      <c r="D20" s="709"/>
      <c r="E20" s="709"/>
    </row>
    <row r="21" spans="2:5" x14ac:dyDescent="0.3">
      <c r="B21" s="557" t="s">
        <v>76</v>
      </c>
      <c r="C21" s="558" t="s">
        <v>77</v>
      </c>
      <c r="D21" s="552" t="s">
        <v>340</v>
      </c>
      <c r="E21" s="553"/>
    </row>
    <row r="22" spans="2:5" ht="82.5" x14ac:dyDescent="0.3">
      <c r="B22" s="559" t="s">
        <v>79</v>
      </c>
      <c r="C22" s="554" t="s">
        <v>80</v>
      </c>
      <c r="D22" s="552" t="s">
        <v>341</v>
      </c>
      <c r="E22" s="553" t="s">
        <v>342</v>
      </c>
    </row>
    <row r="23" spans="2:5" ht="115.5" x14ac:dyDescent="0.3">
      <c r="B23" s="559" t="s">
        <v>81</v>
      </c>
      <c r="C23" s="554" t="s">
        <v>343</v>
      </c>
      <c r="D23" s="552" t="s">
        <v>344</v>
      </c>
      <c r="E23" s="553" t="s">
        <v>345</v>
      </c>
    </row>
    <row r="24" spans="2:5" ht="49.5" x14ac:dyDescent="0.3">
      <c r="B24" s="559" t="s">
        <v>83</v>
      </c>
      <c r="C24" s="554" t="s">
        <v>84</v>
      </c>
      <c r="D24" s="552" t="s">
        <v>346</v>
      </c>
      <c r="E24" s="553" t="s">
        <v>347</v>
      </c>
    </row>
    <row r="25" spans="2:5" ht="115.5" x14ac:dyDescent="0.3">
      <c r="B25" s="559" t="s">
        <v>85</v>
      </c>
      <c r="C25" s="554" t="s">
        <v>86</v>
      </c>
      <c r="D25" s="552" t="s">
        <v>348</v>
      </c>
      <c r="E25" s="553" t="s">
        <v>349</v>
      </c>
    </row>
    <row r="26" spans="2:5" x14ac:dyDescent="0.3">
      <c r="B26" s="559" t="s">
        <v>87</v>
      </c>
      <c r="C26" s="554" t="s">
        <v>88</v>
      </c>
      <c r="D26" s="552" t="s">
        <v>340</v>
      </c>
      <c r="E26" s="553"/>
    </row>
    <row r="27" spans="2:5" ht="148.5" x14ac:dyDescent="0.3">
      <c r="B27" s="559" t="s">
        <v>89</v>
      </c>
      <c r="C27" s="554" t="s">
        <v>90</v>
      </c>
      <c r="D27" s="552" t="s">
        <v>350</v>
      </c>
      <c r="E27" s="553" t="s">
        <v>351</v>
      </c>
    </row>
    <row r="28" spans="2:5" ht="66" x14ac:dyDescent="0.3">
      <c r="B28" s="559" t="s">
        <v>91</v>
      </c>
      <c r="C28" s="554" t="s">
        <v>352</v>
      </c>
      <c r="D28" s="552" t="s">
        <v>353</v>
      </c>
      <c r="E28" s="553" t="s">
        <v>354</v>
      </c>
    </row>
    <row r="29" spans="2:5" x14ac:dyDescent="0.3">
      <c r="B29" s="559" t="s">
        <v>93</v>
      </c>
      <c r="C29" s="554" t="s">
        <v>355</v>
      </c>
      <c r="D29" s="552" t="s">
        <v>340</v>
      </c>
      <c r="E29" s="553"/>
    </row>
    <row r="30" spans="2:5" ht="82.5" x14ac:dyDescent="0.3">
      <c r="B30" s="559" t="s">
        <v>95</v>
      </c>
      <c r="C30" s="554" t="s">
        <v>96</v>
      </c>
      <c r="D30" s="552" t="s">
        <v>356</v>
      </c>
      <c r="E30" s="553" t="s">
        <v>357</v>
      </c>
    </row>
    <row r="31" spans="2:5" ht="99" x14ac:dyDescent="0.3">
      <c r="B31" s="559" t="s">
        <v>97</v>
      </c>
      <c r="C31" s="554" t="s">
        <v>98</v>
      </c>
      <c r="D31" s="552" t="s">
        <v>358</v>
      </c>
      <c r="E31" s="553"/>
    </row>
    <row r="32" spans="2:5" ht="50.25" customHeight="1" x14ac:dyDescent="0.3">
      <c r="B32" s="557" t="s">
        <v>99</v>
      </c>
      <c r="C32" s="552" t="s">
        <v>100</v>
      </c>
      <c r="D32" s="552" t="s">
        <v>340</v>
      </c>
      <c r="E32" s="553"/>
    </row>
    <row r="33" spans="2:5" ht="255" customHeight="1" x14ac:dyDescent="0.3">
      <c r="B33" s="559" t="s">
        <v>101</v>
      </c>
      <c r="C33" s="554" t="s">
        <v>359</v>
      </c>
      <c r="D33" s="552" t="s">
        <v>360</v>
      </c>
      <c r="E33" s="560" t="s">
        <v>361</v>
      </c>
    </row>
    <row r="34" spans="2:5" ht="174" customHeight="1" x14ac:dyDescent="0.3">
      <c r="B34" s="559" t="s">
        <v>103</v>
      </c>
      <c r="C34" s="554" t="s">
        <v>293</v>
      </c>
      <c r="D34" s="552" t="s">
        <v>362</v>
      </c>
      <c r="E34" s="553"/>
    </row>
    <row r="35" spans="2:5" ht="280.5" x14ac:dyDescent="0.3">
      <c r="B35" s="559" t="s">
        <v>105</v>
      </c>
      <c r="C35" s="554" t="s">
        <v>106</v>
      </c>
      <c r="D35" s="552" t="s">
        <v>363</v>
      </c>
      <c r="E35" s="553"/>
    </row>
    <row r="36" spans="2:5" ht="66" customHeight="1" x14ac:dyDescent="0.3">
      <c r="B36" s="559" t="s">
        <v>107</v>
      </c>
      <c r="C36" s="554" t="s">
        <v>364</v>
      </c>
      <c r="D36" s="552" t="s">
        <v>365</v>
      </c>
      <c r="E36" s="553" t="s">
        <v>366</v>
      </c>
    </row>
    <row r="37" spans="2:5" x14ac:dyDescent="0.3">
      <c r="B37" s="557" t="s">
        <v>109</v>
      </c>
      <c r="C37" s="554" t="s">
        <v>110</v>
      </c>
      <c r="D37" s="552" t="s">
        <v>340</v>
      </c>
      <c r="E37" s="553"/>
    </row>
    <row r="38" spans="2:5" ht="49.5" x14ac:dyDescent="0.3">
      <c r="B38" s="559" t="s">
        <v>111</v>
      </c>
      <c r="C38" s="554" t="s">
        <v>112</v>
      </c>
      <c r="D38" s="552" t="s">
        <v>367</v>
      </c>
      <c r="E38" s="553" t="s">
        <v>368</v>
      </c>
    </row>
    <row r="39" spans="2:5" ht="181.5" x14ac:dyDescent="0.3">
      <c r="B39" s="559" t="s">
        <v>113</v>
      </c>
      <c r="C39" s="554" t="s">
        <v>114</v>
      </c>
      <c r="D39" s="552" t="s">
        <v>369</v>
      </c>
      <c r="E39" s="553"/>
    </row>
    <row r="40" spans="2:5" ht="181.5" x14ac:dyDescent="0.3">
      <c r="B40" s="559" t="s">
        <v>115</v>
      </c>
      <c r="C40" s="552" t="s">
        <v>370</v>
      </c>
      <c r="D40" s="552" t="s">
        <v>371</v>
      </c>
      <c r="E40" s="553"/>
    </row>
    <row r="41" spans="2:5" ht="49.5" x14ac:dyDescent="0.3">
      <c r="B41" s="557" t="s">
        <v>117</v>
      </c>
      <c r="C41" s="552" t="s">
        <v>118</v>
      </c>
      <c r="D41" s="552" t="s">
        <v>372</v>
      </c>
      <c r="E41" s="553" t="s">
        <v>373</v>
      </c>
    </row>
    <row r="42" spans="2:5" ht="125.25" customHeight="1" x14ac:dyDescent="0.3">
      <c r="B42" s="557" t="s">
        <v>119</v>
      </c>
      <c r="C42" s="552" t="s">
        <v>120</v>
      </c>
      <c r="D42" s="552" t="s">
        <v>374</v>
      </c>
      <c r="E42" s="553" t="s">
        <v>375</v>
      </c>
    </row>
    <row r="43" spans="2:5" ht="214.5" x14ac:dyDescent="0.3">
      <c r="B43" s="557" t="s">
        <v>121</v>
      </c>
      <c r="C43" s="552" t="s">
        <v>122</v>
      </c>
      <c r="D43" s="552" t="s">
        <v>376</v>
      </c>
      <c r="E43" s="553" t="s">
        <v>377</v>
      </c>
    </row>
    <row r="44" spans="2:5" ht="231" x14ac:dyDescent="0.3">
      <c r="B44" s="557" t="s">
        <v>123</v>
      </c>
      <c r="C44" s="554" t="s">
        <v>124</v>
      </c>
      <c r="D44" s="552" t="s">
        <v>378</v>
      </c>
      <c r="E44" s="553" t="s">
        <v>379</v>
      </c>
    </row>
    <row r="45" spans="2:5" ht="58.5" customHeight="1" x14ac:dyDescent="0.3">
      <c r="B45" s="559" t="s">
        <v>125</v>
      </c>
      <c r="C45" s="554" t="s">
        <v>126</v>
      </c>
      <c r="D45" s="552" t="s">
        <v>380</v>
      </c>
      <c r="E45" s="553"/>
    </row>
    <row r="46" spans="2:5" ht="33" x14ac:dyDescent="0.3">
      <c r="B46" s="557" t="s">
        <v>127</v>
      </c>
      <c r="C46" s="554" t="s">
        <v>381</v>
      </c>
      <c r="D46" s="552" t="s">
        <v>382</v>
      </c>
      <c r="E46" s="553"/>
    </row>
    <row r="47" spans="2:5" ht="66" x14ac:dyDescent="0.3">
      <c r="B47" s="557" t="s">
        <v>129</v>
      </c>
      <c r="C47" s="554" t="s">
        <v>130</v>
      </c>
      <c r="D47" s="552" t="s">
        <v>383</v>
      </c>
      <c r="E47" s="553"/>
    </row>
    <row r="48" spans="2:5" ht="132" x14ac:dyDescent="0.3">
      <c r="B48" s="557" t="s">
        <v>132</v>
      </c>
      <c r="C48" s="554" t="s">
        <v>384</v>
      </c>
      <c r="D48" s="552" t="s">
        <v>385</v>
      </c>
      <c r="E48" s="553" t="s">
        <v>386</v>
      </c>
    </row>
    <row r="49" spans="2:5" ht="33" x14ac:dyDescent="0.3">
      <c r="B49" s="557" t="s">
        <v>136</v>
      </c>
      <c r="C49" s="554" t="s">
        <v>387</v>
      </c>
      <c r="D49" s="552" t="s">
        <v>388</v>
      </c>
      <c r="E49" s="553" t="s">
        <v>389</v>
      </c>
    </row>
    <row r="50" spans="2:5" ht="132.75" x14ac:dyDescent="0.3">
      <c r="B50" s="557" t="s">
        <v>390</v>
      </c>
      <c r="C50" s="554" t="s">
        <v>391</v>
      </c>
      <c r="D50" s="552" t="s">
        <v>392</v>
      </c>
      <c r="E50" s="553" t="s">
        <v>393</v>
      </c>
    </row>
    <row r="51" spans="2:5" ht="33" x14ac:dyDescent="0.3">
      <c r="B51" s="557" t="s">
        <v>140</v>
      </c>
      <c r="C51" s="554" t="s">
        <v>141</v>
      </c>
      <c r="D51" s="552" t="s">
        <v>394</v>
      </c>
      <c r="E51" s="553" t="s">
        <v>389</v>
      </c>
    </row>
    <row r="52" spans="2:5" ht="66" x14ac:dyDescent="0.3">
      <c r="B52" s="557" t="s">
        <v>142</v>
      </c>
      <c r="C52" s="554" t="s">
        <v>395</v>
      </c>
      <c r="D52" s="552" t="s">
        <v>396</v>
      </c>
      <c r="E52" s="553" t="s">
        <v>397</v>
      </c>
    </row>
    <row r="53" spans="2:5" ht="59.25" customHeight="1" x14ac:dyDescent="0.3">
      <c r="B53" s="557" t="s">
        <v>398</v>
      </c>
      <c r="C53" s="554" t="s">
        <v>399</v>
      </c>
      <c r="D53" s="552" t="s">
        <v>400</v>
      </c>
      <c r="E53" s="553" t="s">
        <v>401</v>
      </c>
    </row>
    <row r="54" spans="2:5" ht="264" x14ac:dyDescent="0.3">
      <c r="B54" s="557" t="s">
        <v>402</v>
      </c>
      <c r="C54" s="554" t="s">
        <v>403</v>
      </c>
      <c r="D54" s="552" t="s">
        <v>404</v>
      </c>
      <c r="E54" s="553" t="s">
        <v>405</v>
      </c>
    </row>
    <row r="55" spans="2:5" ht="264" x14ac:dyDescent="0.3">
      <c r="B55" s="561" t="s">
        <v>406</v>
      </c>
      <c r="C55" s="562" t="s">
        <v>407</v>
      </c>
      <c r="D55" s="563" t="s">
        <v>408</v>
      </c>
      <c r="E55" s="564" t="s">
        <v>409</v>
      </c>
    </row>
    <row r="56" spans="2:5" x14ac:dyDescent="0.3">
      <c r="B56" s="537"/>
      <c r="C56" s="537"/>
      <c r="D56" s="537"/>
      <c r="E56" s="537"/>
    </row>
    <row r="57" spans="2:5" x14ac:dyDescent="0.3">
      <c r="B57" s="539" t="s">
        <v>410</v>
      </c>
      <c r="C57" s="537"/>
      <c r="D57" s="537"/>
      <c r="E57" s="537"/>
    </row>
    <row r="58" spans="2:5" ht="16.5" customHeight="1" x14ac:dyDescent="0.3">
      <c r="B58" s="701" t="s">
        <v>71</v>
      </c>
      <c r="C58" s="702" t="s">
        <v>195</v>
      </c>
      <c r="D58" s="702" t="s">
        <v>318</v>
      </c>
      <c r="E58" s="703" t="s">
        <v>319</v>
      </c>
    </row>
    <row r="59" spans="2:5" x14ac:dyDescent="0.3">
      <c r="B59" s="701"/>
      <c r="C59" s="702"/>
      <c r="D59" s="702"/>
      <c r="E59" s="703"/>
    </row>
    <row r="60" spans="2:5" x14ac:dyDescent="0.3">
      <c r="B60" s="543">
        <v>1</v>
      </c>
      <c r="C60" s="544">
        <v>2</v>
      </c>
      <c r="D60" s="544">
        <v>3</v>
      </c>
      <c r="E60" s="545">
        <v>4</v>
      </c>
    </row>
    <row r="61" spans="2:5" ht="33" x14ac:dyDescent="0.3">
      <c r="B61" s="565" t="s">
        <v>162</v>
      </c>
      <c r="C61" s="566" t="s">
        <v>411</v>
      </c>
      <c r="D61" s="567" t="s">
        <v>412</v>
      </c>
      <c r="E61" s="568" t="s">
        <v>413</v>
      </c>
    </row>
    <row r="62" spans="2:5" x14ac:dyDescent="0.3">
      <c r="B62" s="569" t="s">
        <v>165</v>
      </c>
      <c r="C62" s="570" t="s">
        <v>166</v>
      </c>
      <c r="D62" s="570" t="s">
        <v>414</v>
      </c>
      <c r="E62" s="571" t="s">
        <v>415</v>
      </c>
    </row>
    <row r="63" spans="2:5" ht="66" x14ac:dyDescent="0.3">
      <c r="B63" s="572" t="s">
        <v>167</v>
      </c>
      <c r="C63" s="570" t="s">
        <v>416</v>
      </c>
      <c r="D63" s="573"/>
      <c r="E63" s="574" t="s">
        <v>417</v>
      </c>
    </row>
    <row r="64" spans="2:5" ht="49.5" x14ac:dyDescent="0.3">
      <c r="B64" s="572" t="s">
        <v>169</v>
      </c>
      <c r="C64" s="570" t="s">
        <v>418</v>
      </c>
      <c r="D64" s="573" t="s">
        <v>419</v>
      </c>
      <c r="E64" s="574" t="s">
        <v>420</v>
      </c>
    </row>
    <row r="65" spans="2:6" x14ac:dyDescent="0.3">
      <c r="B65" s="575" t="s">
        <v>171</v>
      </c>
      <c r="C65" s="570" t="s">
        <v>172</v>
      </c>
      <c r="D65" s="576" t="s">
        <v>421</v>
      </c>
      <c r="E65" s="577"/>
    </row>
    <row r="66" spans="2:6" ht="247.5" x14ac:dyDescent="0.3">
      <c r="B66" s="578" t="s">
        <v>173</v>
      </c>
      <c r="C66" s="579" t="s">
        <v>174</v>
      </c>
      <c r="D66" s="580" t="s">
        <v>422</v>
      </c>
      <c r="E66" s="581" t="s">
        <v>423</v>
      </c>
      <c r="F66" s="582"/>
    </row>
    <row r="67" spans="2:6" ht="33" x14ac:dyDescent="0.3">
      <c r="B67" s="575" t="s">
        <v>175</v>
      </c>
      <c r="C67" s="570" t="s">
        <v>424</v>
      </c>
      <c r="D67" s="573" t="s">
        <v>425</v>
      </c>
      <c r="E67" s="577"/>
    </row>
    <row r="68" spans="2:6" ht="115.5" x14ac:dyDescent="0.3">
      <c r="B68" s="575" t="s">
        <v>178</v>
      </c>
      <c r="C68" s="570" t="s">
        <v>426</v>
      </c>
      <c r="D68" s="573" t="s">
        <v>427</v>
      </c>
      <c r="E68" s="574" t="s">
        <v>428</v>
      </c>
    </row>
    <row r="69" spans="2:6" ht="82.5" x14ac:dyDescent="0.3">
      <c r="B69" s="575" t="s">
        <v>180</v>
      </c>
      <c r="C69" s="570" t="s">
        <v>181</v>
      </c>
      <c r="D69" s="573" t="s">
        <v>429</v>
      </c>
      <c r="E69" s="574" t="s">
        <v>430</v>
      </c>
    </row>
    <row r="70" spans="2:6" ht="33.75" x14ac:dyDescent="0.3">
      <c r="B70" s="575" t="s">
        <v>182</v>
      </c>
      <c r="C70" s="570" t="s">
        <v>431</v>
      </c>
      <c r="D70" s="573" t="s">
        <v>432</v>
      </c>
      <c r="E70" s="581" t="s">
        <v>433</v>
      </c>
    </row>
    <row r="71" spans="2:6" ht="33" x14ac:dyDescent="0.3">
      <c r="B71" s="575" t="s">
        <v>184</v>
      </c>
      <c r="C71" s="570" t="s">
        <v>434</v>
      </c>
      <c r="D71" s="573" t="s">
        <v>435</v>
      </c>
      <c r="E71" s="581" t="s">
        <v>436</v>
      </c>
    </row>
    <row r="72" spans="2:6" ht="134.25" customHeight="1" x14ac:dyDescent="0.3">
      <c r="B72" s="575" t="s">
        <v>186</v>
      </c>
      <c r="C72" s="570" t="s">
        <v>187</v>
      </c>
      <c r="D72" s="573" t="s">
        <v>437</v>
      </c>
      <c r="E72" s="574" t="s">
        <v>438</v>
      </c>
    </row>
    <row r="73" spans="2:6" ht="49.5" x14ac:dyDescent="0.3">
      <c r="B73" s="569" t="s">
        <v>188</v>
      </c>
      <c r="C73" s="570" t="s">
        <v>189</v>
      </c>
      <c r="D73" s="573" t="s">
        <v>439</v>
      </c>
      <c r="E73" s="581" t="s">
        <v>440</v>
      </c>
    </row>
    <row r="74" spans="2:6" ht="66" x14ac:dyDescent="0.3">
      <c r="B74" s="569" t="s">
        <v>190</v>
      </c>
      <c r="C74" s="570" t="s">
        <v>191</v>
      </c>
      <c r="D74" s="573" t="s">
        <v>441</v>
      </c>
      <c r="E74" s="574" t="s">
        <v>442</v>
      </c>
    </row>
    <row r="75" spans="2:6" ht="33" x14ac:dyDescent="0.3">
      <c r="B75" s="583" t="s">
        <v>296</v>
      </c>
      <c r="C75" s="579" t="s">
        <v>297</v>
      </c>
      <c r="D75" s="580" t="s">
        <v>443</v>
      </c>
      <c r="E75" s="584"/>
    </row>
    <row r="76" spans="2:6" ht="49.5" x14ac:dyDescent="0.3">
      <c r="B76" s="585" t="s">
        <v>298</v>
      </c>
      <c r="C76" s="586" t="s">
        <v>299</v>
      </c>
      <c r="D76" s="587" t="s">
        <v>444</v>
      </c>
      <c r="E76" s="588"/>
    </row>
    <row r="77" spans="2:6" x14ac:dyDescent="0.3">
      <c r="B77" s="537" t="s">
        <v>445</v>
      </c>
      <c r="C77" s="537"/>
      <c r="D77" s="537"/>
      <c r="E77" s="537"/>
    </row>
    <row r="78" spans="2:6" x14ac:dyDescent="0.3">
      <c r="B78" s="537"/>
      <c r="C78" s="537"/>
      <c r="D78" s="537"/>
      <c r="E78" s="537"/>
    </row>
    <row r="79" spans="2:6" x14ac:dyDescent="0.3">
      <c r="B79" s="539" t="s">
        <v>446</v>
      </c>
      <c r="C79" s="537"/>
      <c r="D79" s="537"/>
      <c r="E79" s="537"/>
    </row>
    <row r="80" spans="2:6" ht="16.5" customHeight="1" x14ac:dyDescent="0.3">
      <c r="B80" s="701" t="s">
        <v>71</v>
      </c>
      <c r="C80" s="702" t="s">
        <v>195</v>
      </c>
      <c r="D80" s="702" t="s">
        <v>318</v>
      </c>
      <c r="E80" s="703" t="s">
        <v>319</v>
      </c>
    </row>
    <row r="81" spans="2:6" x14ac:dyDescent="0.3">
      <c r="B81" s="701"/>
      <c r="C81" s="702"/>
      <c r="D81" s="702"/>
      <c r="E81" s="703"/>
    </row>
    <row r="82" spans="2:6" x14ac:dyDescent="0.3">
      <c r="B82" s="543">
        <v>1</v>
      </c>
      <c r="C82" s="544">
        <v>2</v>
      </c>
      <c r="D82" s="544">
        <v>3</v>
      </c>
      <c r="E82" s="545">
        <v>4</v>
      </c>
    </row>
    <row r="83" spans="2:6" ht="280.5" x14ac:dyDescent="0.3">
      <c r="B83" s="589" t="s">
        <v>107</v>
      </c>
      <c r="C83" s="590" t="s">
        <v>447</v>
      </c>
      <c r="D83" s="591" t="s">
        <v>448</v>
      </c>
      <c r="E83" s="592" t="s">
        <v>449</v>
      </c>
      <c r="F83" s="593"/>
    </row>
    <row r="84" spans="2:6" ht="33" x14ac:dyDescent="0.3">
      <c r="B84" s="572" t="s">
        <v>199</v>
      </c>
      <c r="C84" s="570" t="s">
        <v>450</v>
      </c>
      <c r="D84" s="573" t="s">
        <v>451</v>
      </c>
      <c r="E84" s="574"/>
    </row>
    <row r="85" spans="2:6" ht="66" x14ac:dyDescent="0.3">
      <c r="B85" s="572" t="s">
        <v>201</v>
      </c>
      <c r="C85" s="570" t="s">
        <v>452</v>
      </c>
      <c r="D85" s="573" t="s">
        <v>453</v>
      </c>
      <c r="E85" s="574" t="s">
        <v>454</v>
      </c>
    </row>
    <row r="86" spans="2:6" ht="49.5" x14ac:dyDescent="0.3">
      <c r="B86" s="572" t="s">
        <v>203</v>
      </c>
      <c r="C86" s="570" t="s">
        <v>455</v>
      </c>
      <c r="D86" s="573" t="s">
        <v>456</v>
      </c>
      <c r="E86" s="574" t="s">
        <v>457</v>
      </c>
    </row>
    <row r="87" spans="2:6" ht="115.5" x14ac:dyDescent="0.3">
      <c r="B87" s="572" t="s">
        <v>205</v>
      </c>
      <c r="C87" s="570" t="s">
        <v>458</v>
      </c>
      <c r="D87" s="573" t="s">
        <v>459</v>
      </c>
      <c r="E87" s="574"/>
    </row>
    <row r="88" spans="2:6" ht="99" x14ac:dyDescent="0.3">
      <c r="B88" s="572" t="s">
        <v>207</v>
      </c>
      <c r="C88" s="570" t="s">
        <v>460</v>
      </c>
      <c r="D88" s="573" t="s">
        <v>461</v>
      </c>
      <c r="E88" s="581" t="s">
        <v>462</v>
      </c>
    </row>
    <row r="89" spans="2:6" ht="115.5" x14ac:dyDescent="0.3">
      <c r="B89" s="572" t="s">
        <v>209</v>
      </c>
      <c r="C89" s="570" t="s">
        <v>463</v>
      </c>
      <c r="D89" s="573" t="s">
        <v>464</v>
      </c>
      <c r="E89" s="574" t="s">
        <v>465</v>
      </c>
    </row>
    <row r="90" spans="2:6" ht="29.25" customHeight="1" x14ac:dyDescent="0.3">
      <c r="B90" s="572" t="s">
        <v>211</v>
      </c>
      <c r="C90" s="570" t="s">
        <v>466</v>
      </c>
      <c r="D90" s="573" t="s">
        <v>467</v>
      </c>
      <c r="E90" s="574" t="s">
        <v>468</v>
      </c>
    </row>
    <row r="91" spans="2:6" ht="82.5" x14ac:dyDescent="0.3">
      <c r="B91" s="572" t="s">
        <v>213</v>
      </c>
      <c r="C91" s="570" t="s">
        <v>469</v>
      </c>
      <c r="D91" s="573" t="s">
        <v>470</v>
      </c>
      <c r="E91" s="574" t="s">
        <v>471</v>
      </c>
    </row>
    <row r="92" spans="2:6" ht="82.5" x14ac:dyDescent="0.3">
      <c r="B92" s="594" t="s">
        <v>215</v>
      </c>
      <c r="C92" s="595" t="s">
        <v>472</v>
      </c>
      <c r="D92" s="596" t="s">
        <v>473</v>
      </c>
      <c r="E92" s="597"/>
    </row>
    <row r="93" spans="2:6" x14ac:dyDescent="0.3">
      <c r="B93" s="537"/>
      <c r="C93" s="537"/>
      <c r="D93" s="537"/>
      <c r="E93" s="537"/>
    </row>
    <row r="94" spans="2:6" x14ac:dyDescent="0.3">
      <c r="B94" s="539" t="s">
        <v>474</v>
      </c>
      <c r="C94" s="537"/>
      <c r="D94" s="537"/>
      <c r="E94" s="537"/>
    </row>
    <row r="95" spans="2:6" ht="15" customHeight="1" x14ac:dyDescent="0.3">
      <c r="B95" s="540" t="s">
        <v>71</v>
      </c>
      <c r="C95" s="541" t="s">
        <v>195</v>
      </c>
      <c r="D95" s="541" t="s">
        <v>318</v>
      </c>
      <c r="E95" s="542" t="s">
        <v>319</v>
      </c>
    </row>
    <row r="96" spans="2:6" x14ac:dyDescent="0.3">
      <c r="B96" s="543">
        <v>1</v>
      </c>
      <c r="C96" s="544">
        <v>2</v>
      </c>
      <c r="D96" s="544">
        <v>3</v>
      </c>
      <c r="E96" s="545">
        <v>4</v>
      </c>
    </row>
    <row r="97" spans="2:5" ht="33" x14ac:dyDescent="0.3">
      <c r="B97" s="565" t="s">
        <v>219</v>
      </c>
      <c r="C97" s="591" t="s">
        <v>220</v>
      </c>
      <c r="D97" s="591" t="s">
        <v>475</v>
      </c>
      <c r="E97" s="598" t="s">
        <v>476</v>
      </c>
    </row>
    <row r="98" spans="2:5" ht="49.5" x14ac:dyDescent="0.3">
      <c r="B98" s="575" t="s">
        <v>221</v>
      </c>
      <c r="C98" s="573" t="s">
        <v>477</v>
      </c>
      <c r="D98" s="573" t="s">
        <v>478</v>
      </c>
      <c r="E98" s="571" t="s">
        <v>479</v>
      </c>
    </row>
    <row r="99" spans="2:5" ht="49.5" x14ac:dyDescent="0.3">
      <c r="B99" s="575" t="s">
        <v>223</v>
      </c>
      <c r="C99" s="573" t="s">
        <v>224</v>
      </c>
      <c r="D99" s="573" t="s">
        <v>480</v>
      </c>
      <c r="E99" s="571" t="s">
        <v>481</v>
      </c>
    </row>
    <row r="100" spans="2:5" ht="33" x14ac:dyDescent="0.3">
      <c r="B100" s="575" t="s">
        <v>225</v>
      </c>
      <c r="C100" s="573" t="s">
        <v>226</v>
      </c>
      <c r="D100" s="573" t="s">
        <v>482</v>
      </c>
      <c r="E100" s="571" t="s">
        <v>483</v>
      </c>
    </row>
    <row r="101" spans="2:5" ht="33" x14ac:dyDescent="0.3">
      <c r="B101" s="575" t="s">
        <v>227</v>
      </c>
      <c r="C101" s="573" t="s">
        <v>228</v>
      </c>
      <c r="D101" s="573" t="s">
        <v>484</v>
      </c>
      <c r="E101" s="571" t="s">
        <v>485</v>
      </c>
    </row>
    <row r="102" spans="2:5" ht="33.75" x14ac:dyDescent="0.3">
      <c r="B102" s="575" t="s">
        <v>229</v>
      </c>
      <c r="C102" s="573" t="s">
        <v>486</v>
      </c>
      <c r="D102" s="573" t="s">
        <v>487</v>
      </c>
      <c r="E102" s="571" t="s">
        <v>488</v>
      </c>
    </row>
    <row r="103" spans="2:5" ht="33.75" x14ac:dyDescent="0.3">
      <c r="B103" s="575" t="s">
        <v>231</v>
      </c>
      <c r="C103" s="573" t="s">
        <v>489</v>
      </c>
      <c r="D103" s="573" t="s">
        <v>490</v>
      </c>
      <c r="E103" s="571" t="s">
        <v>491</v>
      </c>
    </row>
    <row r="104" spans="2:5" ht="66" x14ac:dyDescent="0.3">
      <c r="B104" s="599" t="s">
        <v>233</v>
      </c>
      <c r="C104" s="587" t="s">
        <v>492</v>
      </c>
      <c r="D104" s="600"/>
      <c r="E104" s="601"/>
    </row>
    <row r="105" spans="2:5" x14ac:dyDescent="0.3">
      <c r="B105" s="537"/>
      <c r="C105" s="537"/>
      <c r="D105" s="537"/>
      <c r="E105" s="537"/>
    </row>
    <row r="106" spans="2:5" x14ac:dyDescent="0.3">
      <c r="B106" s="539" t="s">
        <v>493</v>
      </c>
      <c r="C106" s="539"/>
      <c r="D106" s="537"/>
      <c r="E106" s="537"/>
    </row>
    <row r="107" spans="2:5" x14ac:dyDescent="0.3">
      <c r="B107" s="602" t="s">
        <v>71</v>
      </c>
      <c r="C107" s="603" t="s">
        <v>195</v>
      </c>
      <c r="D107" s="603" t="s">
        <v>318</v>
      </c>
      <c r="E107" s="604" t="s">
        <v>494</v>
      </c>
    </row>
    <row r="108" spans="2:5" ht="231" x14ac:dyDescent="0.3">
      <c r="B108" s="605" t="s">
        <v>76</v>
      </c>
      <c r="C108" s="606" t="s">
        <v>495</v>
      </c>
      <c r="D108" s="607" t="s">
        <v>496</v>
      </c>
      <c r="E108" s="592" t="s">
        <v>497</v>
      </c>
    </row>
    <row r="109" spans="2:5" ht="33" x14ac:dyDescent="0.3">
      <c r="B109" s="608" t="s">
        <v>79</v>
      </c>
      <c r="C109" s="573" t="s">
        <v>498</v>
      </c>
      <c r="D109" s="573" t="s">
        <v>499</v>
      </c>
      <c r="E109" s="609"/>
    </row>
    <row r="110" spans="2:5" ht="66" x14ac:dyDescent="0.3">
      <c r="B110" s="608" t="s">
        <v>81</v>
      </c>
      <c r="C110" s="573" t="s">
        <v>500</v>
      </c>
      <c r="D110" s="573" t="s">
        <v>501</v>
      </c>
      <c r="E110" s="574" t="s">
        <v>502</v>
      </c>
    </row>
    <row r="111" spans="2:5" ht="231" x14ac:dyDescent="0.3">
      <c r="B111" s="610" t="s">
        <v>87</v>
      </c>
      <c r="C111" s="576" t="s">
        <v>503</v>
      </c>
      <c r="D111" s="573" t="s">
        <v>504</v>
      </c>
      <c r="E111" s="592" t="s">
        <v>505</v>
      </c>
    </row>
    <row r="112" spans="2:5" ht="33" x14ac:dyDescent="0.3">
      <c r="B112" s="608" t="s">
        <v>89</v>
      </c>
      <c r="C112" s="573" t="s">
        <v>506</v>
      </c>
      <c r="D112" s="573" t="s">
        <v>507</v>
      </c>
      <c r="E112" s="609"/>
    </row>
    <row r="113" spans="2:6" ht="66" x14ac:dyDescent="0.3">
      <c r="B113" s="608" t="s">
        <v>91</v>
      </c>
      <c r="C113" s="573" t="s">
        <v>508</v>
      </c>
      <c r="D113" s="573" t="s">
        <v>509</v>
      </c>
      <c r="E113" s="574" t="s">
        <v>510</v>
      </c>
    </row>
    <row r="114" spans="2:6" ht="264" x14ac:dyDescent="0.3">
      <c r="B114" s="610" t="s">
        <v>93</v>
      </c>
      <c r="C114" s="573" t="s">
        <v>264</v>
      </c>
      <c r="D114" s="573" t="s">
        <v>511</v>
      </c>
      <c r="E114" s="609"/>
    </row>
    <row r="115" spans="2:6" ht="230.25" customHeight="1" x14ac:dyDescent="0.3">
      <c r="B115" s="610" t="s">
        <v>99</v>
      </c>
      <c r="C115" s="576" t="s">
        <v>247</v>
      </c>
      <c r="D115" s="573" t="s">
        <v>512</v>
      </c>
      <c r="E115" s="609"/>
    </row>
    <row r="116" spans="2:6" ht="33" x14ac:dyDescent="0.3">
      <c r="B116" s="608" t="s">
        <v>101</v>
      </c>
      <c r="C116" s="573" t="s">
        <v>248</v>
      </c>
      <c r="D116" s="573" t="s">
        <v>513</v>
      </c>
      <c r="E116" s="609"/>
    </row>
    <row r="117" spans="2:6" ht="247.5" x14ac:dyDescent="0.3">
      <c r="B117" s="608" t="s">
        <v>103</v>
      </c>
      <c r="C117" s="573" t="s">
        <v>249</v>
      </c>
      <c r="D117" s="573" t="s">
        <v>514</v>
      </c>
      <c r="E117" s="609"/>
    </row>
    <row r="118" spans="2:6" ht="247.5" x14ac:dyDescent="0.3">
      <c r="B118" s="610" t="s">
        <v>109</v>
      </c>
      <c r="C118" s="573" t="s">
        <v>515</v>
      </c>
      <c r="D118" s="573" t="s">
        <v>516</v>
      </c>
      <c r="E118" s="609"/>
    </row>
    <row r="119" spans="2:6" ht="80.25" customHeight="1" x14ac:dyDescent="0.3">
      <c r="B119" s="610" t="s">
        <v>117</v>
      </c>
      <c r="C119" s="573" t="s">
        <v>517</v>
      </c>
      <c r="D119" s="573" t="s">
        <v>518</v>
      </c>
      <c r="E119" s="584"/>
    </row>
    <row r="120" spans="2:6" ht="247.5" x14ac:dyDescent="0.3">
      <c r="B120" s="611" t="s">
        <v>254</v>
      </c>
      <c r="C120" s="570" t="s">
        <v>519</v>
      </c>
      <c r="D120" s="570" t="s">
        <v>520</v>
      </c>
      <c r="E120" s="581" t="s">
        <v>521</v>
      </c>
    </row>
    <row r="121" spans="2:6" ht="165.75" x14ac:dyDescent="0.3">
      <c r="B121" s="608" t="s">
        <v>256</v>
      </c>
      <c r="C121" s="573" t="s">
        <v>522</v>
      </c>
      <c r="D121" s="573" t="s">
        <v>523</v>
      </c>
      <c r="E121" s="581" t="s">
        <v>524</v>
      </c>
      <c r="F121" s="612"/>
    </row>
    <row r="122" spans="2:6" ht="115.5" x14ac:dyDescent="0.3">
      <c r="B122" s="610" t="s">
        <v>119</v>
      </c>
      <c r="C122" s="573" t="s">
        <v>525</v>
      </c>
      <c r="D122" s="573" t="s">
        <v>526</v>
      </c>
      <c r="E122" s="581" t="s">
        <v>527</v>
      </c>
    </row>
    <row r="123" spans="2:6" ht="66" x14ac:dyDescent="0.3">
      <c r="B123" s="613" t="s">
        <v>528</v>
      </c>
      <c r="C123" s="596" t="s">
        <v>174</v>
      </c>
      <c r="D123" s="596" t="s">
        <v>529</v>
      </c>
      <c r="E123" s="614" t="s">
        <v>530</v>
      </c>
      <c r="F123" s="612"/>
    </row>
    <row r="124" spans="2:6" x14ac:dyDescent="0.3">
      <c r="B124" s="615"/>
      <c r="C124" s="615"/>
      <c r="D124" s="615"/>
      <c r="E124" s="615"/>
    </row>
    <row r="125" spans="2:6" x14ac:dyDescent="0.3">
      <c r="B125" s="616" t="s">
        <v>531</v>
      </c>
      <c r="C125" s="615"/>
      <c r="D125" s="615"/>
      <c r="E125" s="615"/>
    </row>
    <row r="126" spans="2:6" x14ac:dyDescent="0.3">
      <c r="B126" s="602" t="s">
        <v>71</v>
      </c>
      <c r="C126" s="603" t="s">
        <v>195</v>
      </c>
      <c r="D126" s="603" t="s">
        <v>318</v>
      </c>
      <c r="E126" s="604" t="s">
        <v>494</v>
      </c>
    </row>
    <row r="127" spans="2:6" ht="231" x14ac:dyDescent="0.3">
      <c r="B127" s="617" t="s">
        <v>123</v>
      </c>
      <c r="C127" s="567" t="s">
        <v>262</v>
      </c>
      <c r="D127" s="591" t="s">
        <v>532</v>
      </c>
      <c r="E127" s="592" t="s">
        <v>505</v>
      </c>
      <c r="F127" s="618"/>
    </row>
    <row r="128" spans="2:6" ht="33" x14ac:dyDescent="0.3">
      <c r="B128" s="608" t="s">
        <v>125</v>
      </c>
      <c r="C128" s="573" t="s">
        <v>506</v>
      </c>
      <c r="D128" s="573" t="s">
        <v>533</v>
      </c>
      <c r="E128" s="609"/>
    </row>
    <row r="129" spans="2:6" ht="66" x14ac:dyDescent="0.3">
      <c r="B129" s="608" t="s">
        <v>263</v>
      </c>
      <c r="C129" s="573" t="s">
        <v>508</v>
      </c>
      <c r="D129" s="573" t="s">
        <v>534</v>
      </c>
      <c r="E129" s="574" t="s">
        <v>535</v>
      </c>
    </row>
    <row r="130" spans="2:6" ht="264" x14ac:dyDescent="0.3">
      <c r="B130" s="610" t="s">
        <v>127</v>
      </c>
      <c r="C130" s="573" t="s">
        <v>536</v>
      </c>
      <c r="D130" s="573" t="s">
        <v>511</v>
      </c>
      <c r="E130" s="609"/>
    </row>
    <row r="131" spans="2:6" ht="165" x14ac:dyDescent="0.3">
      <c r="B131" s="610" t="s">
        <v>162</v>
      </c>
      <c r="C131" s="573" t="s">
        <v>265</v>
      </c>
      <c r="D131" s="573" t="s">
        <v>537</v>
      </c>
      <c r="E131" s="574" t="s">
        <v>538</v>
      </c>
    </row>
    <row r="132" spans="2:6" ht="66.75" x14ac:dyDescent="0.3">
      <c r="B132" s="610" t="s">
        <v>165</v>
      </c>
      <c r="C132" s="573" t="s">
        <v>539</v>
      </c>
      <c r="D132" s="573" t="s">
        <v>540</v>
      </c>
      <c r="E132" s="584"/>
    </row>
    <row r="133" spans="2:6" ht="210" customHeight="1" x14ac:dyDescent="0.3">
      <c r="B133" s="611" t="s">
        <v>167</v>
      </c>
      <c r="C133" s="570" t="s">
        <v>519</v>
      </c>
      <c r="D133" s="570" t="s">
        <v>541</v>
      </c>
      <c r="E133" s="581" t="s">
        <v>542</v>
      </c>
      <c r="F133" s="619"/>
    </row>
    <row r="134" spans="2:6" ht="149.25" x14ac:dyDescent="0.3">
      <c r="B134" s="620" t="s">
        <v>171</v>
      </c>
      <c r="C134" s="580" t="s">
        <v>269</v>
      </c>
      <c r="D134" s="573" t="s">
        <v>543</v>
      </c>
      <c r="E134" s="581" t="s">
        <v>544</v>
      </c>
      <c r="F134" s="612"/>
    </row>
    <row r="135" spans="2:6" ht="132" x14ac:dyDescent="0.3">
      <c r="B135" s="610" t="s">
        <v>173</v>
      </c>
      <c r="C135" s="573" t="s">
        <v>525</v>
      </c>
      <c r="D135" s="573" t="s">
        <v>545</v>
      </c>
      <c r="E135" s="581" t="s">
        <v>546</v>
      </c>
      <c r="F135" s="612"/>
    </row>
    <row r="136" spans="2:6" ht="49.5" x14ac:dyDescent="0.3">
      <c r="B136" s="613" t="s">
        <v>175</v>
      </c>
      <c r="C136" s="596" t="s">
        <v>174</v>
      </c>
      <c r="D136" s="596" t="s">
        <v>547</v>
      </c>
      <c r="E136" s="597"/>
    </row>
    <row r="137" spans="2:6" x14ac:dyDescent="0.3">
      <c r="B137" s="537"/>
      <c r="C137" s="537"/>
      <c r="D137" s="537"/>
      <c r="E137" s="537"/>
    </row>
    <row r="138" spans="2:6" x14ac:dyDescent="0.3">
      <c r="B138" s="539" t="s">
        <v>548</v>
      </c>
      <c r="C138" s="537"/>
      <c r="D138" s="537"/>
      <c r="E138" s="537"/>
    </row>
    <row r="139" spans="2:6" x14ac:dyDescent="0.3">
      <c r="B139" s="602" t="s">
        <v>71</v>
      </c>
      <c r="C139" s="603" t="s">
        <v>195</v>
      </c>
      <c r="D139" s="603" t="s">
        <v>318</v>
      </c>
      <c r="E139" s="604" t="s">
        <v>494</v>
      </c>
    </row>
    <row r="140" spans="2:6" ht="115.5" x14ac:dyDescent="0.3">
      <c r="B140" s="617" t="s">
        <v>76</v>
      </c>
      <c r="C140" s="591" t="s">
        <v>549</v>
      </c>
      <c r="D140" s="591" t="s">
        <v>550</v>
      </c>
      <c r="E140" s="621"/>
    </row>
    <row r="141" spans="2:6" ht="33" x14ac:dyDescent="0.3">
      <c r="B141" s="608" t="s">
        <v>79</v>
      </c>
      <c r="C141" s="573" t="s">
        <v>498</v>
      </c>
      <c r="D141" s="573" t="s">
        <v>499</v>
      </c>
      <c r="E141" s="609"/>
    </row>
    <row r="142" spans="2:6" ht="49.5" x14ac:dyDescent="0.3">
      <c r="B142" s="611" t="s">
        <v>81</v>
      </c>
      <c r="C142" s="573" t="s">
        <v>551</v>
      </c>
      <c r="D142" s="573" t="s">
        <v>552</v>
      </c>
      <c r="E142" s="574" t="s">
        <v>502</v>
      </c>
    </row>
    <row r="143" spans="2:6" ht="115.5" x14ac:dyDescent="0.3">
      <c r="B143" s="610" t="s">
        <v>87</v>
      </c>
      <c r="C143" s="576" t="s">
        <v>553</v>
      </c>
      <c r="D143" s="573" t="s">
        <v>554</v>
      </c>
      <c r="E143" s="609"/>
    </row>
    <row r="144" spans="2:6" ht="33" x14ac:dyDescent="0.3">
      <c r="B144" s="608" t="s">
        <v>89</v>
      </c>
      <c r="C144" s="573" t="s">
        <v>506</v>
      </c>
      <c r="D144" s="573" t="s">
        <v>507</v>
      </c>
      <c r="E144" s="609"/>
    </row>
    <row r="145" spans="1:6" ht="49.5" x14ac:dyDescent="0.3">
      <c r="B145" s="608" t="s">
        <v>91</v>
      </c>
      <c r="C145" s="573" t="s">
        <v>508</v>
      </c>
      <c r="D145" s="573" t="s">
        <v>555</v>
      </c>
      <c r="E145" s="574" t="s">
        <v>510</v>
      </c>
    </row>
    <row r="146" spans="1:6" ht="264" x14ac:dyDescent="0.3">
      <c r="B146" s="610" t="s">
        <v>93</v>
      </c>
      <c r="C146" s="573" t="s">
        <v>311</v>
      </c>
      <c r="D146" s="573" t="s">
        <v>556</v>
      </c>
      <c r="E146" s="609"/>
    </row>
    <row r="147" spans="1:6" ht="231" x14ac:dyDescent="0.3">
      <c r="B147" s="610" t="s">
        <v>99</v>
      </c>
      <c r="C147" s="573" t="s">
        <v>557</v>
      </c>
      <c r="D147" s="573" t="s">
        <v>558</v>
      </c>
      <c r="E147" s="609"/>
    </row>
    <row r="148" spans="1:6" ht="33" x14ac:dyDescent="0.3">
      <c r="B148" s="608" t="s">
        <v>101</v>
      </c>
      <c r="C148" s="573" t="s">
        <v>559</v>
      </c>
      <c r="D148" s="573" t="s">
        <v>513</v>
      </c>
      <c r="E148" s="609"/>
    </row>
    <row r="149" spans="1:6" ht="247.5" x14ac:dyDescent="0.3">
      <c r="B149" s="608" t="s">
        <v>103</v>
      </c>
      <c r="C149" s="573" t="s">
        <v>249</v>
      </c>
      <c r="D149" s="573" t="s">
        <v>560</v>
      </c>
      <c r="E149" s="609"/>
    </row>
    <row r="150" spans="1:6" ht="247.5" x14ac:dyDescent="0.3">
      <c r="B150" s="610" t="s">
        <v>109</v>
      </c>
      <c r="C150" s="573" t="s">
        <v>561</v>
      </c>
      <c r="D150" s="573" t="s">
        <v>562</v>
      </c>
      <c r="E150" s="574" t="s">
        <v>563</v>
      </c>
    </row>
    <row r="151" spans="1:6" ht="50.25" x14ac:dyDescent="0.3">
      <c r="B151" s="610" t="s">
        <v>117</v>
      </c>
      <c r="C151" s="573" t="s">
        <v>564</v>
      </c>
      <c r="D151" s="573" t="s">
        <v>518</v>
      </c>
      <c r="E151" s="574" t="s">
        <v>565</v>
      </c>
    </row>
    <row r="152" spans="1:6" ht="249.75" x14ac:dyDescent="0.3">
      <c r="B152" s="608" t="s">
        <v>254</v>
      </c>
      <c r="C152" s="573" t="s">
        <v>519</v>
      </c>
      <c r="D152" s="573" t="s">
        <v>566</v>
      </c>
      <c r="E152" s="581" t="s">
        <v>567</v>
      </c>
    </row>
    <row r="153" spans="1:6" ht="165" x14ac:dyDescent="0.3">
      <c r="B153" s="608" t="s">
        <v>256</v>
      </c>
      <c r="C153" s="573" t="s">
        <v>522</v>
      </c>
      <c r="D153" s="573" t="s">
        <v>568</v>
      </c>
      <c r="E153" s="581" t="s">
        <v>569</v>
      </c>
      <c r="F153" s="612"/>
    </row>
    <row r="154" spans="1:6" ht="132" x14ac:dyDescent="0.3">
      <c r="B154" s="610" t="s">
        <v>119</v>
      </c>
      <c r="C154" s="573" t="s">
        <v>525</v>
      </c>
      <c r="D154" s="573" t="s">
        <v>570</v>
      </c>
      <c r="E154" s="581" t="s">
        <v>527</v>
      </c>
    </row>
    <row r="155" spans="1:6" ht="66" x14ac:dyDescent="0.3">
      <c r="B155" s="613" t="s">
        <v>121</v>
      </c>
      <c r="C155" s="596" t="s">
        <v>312</v>
      </c>
      <c r="D155" s="596" t="s">
        <v>571</v>
      </c>
      <c r="E155" s="614" t="s">
        <v>572</v>
      </c>
      <c r="F155" s="612"/>
    </row>
    <row r="156" spans="1:6" s="69" customFormat="1" x14ac:dyDescent="0.3">
      <c r="A156" s="537"/>
      <c r="B156" s="615"/>
      <c r="C156" s="615"/>
      <c r="D156" s="615"/>
      <c r="E156" s="615"/>
      <c r="F156" s="537"/>
    </row>
    <row r="157" spans="1:6" x14ac:dyDescent="0.3">
      <c r="B157" s="539" t="s">
        <v>573</v>
      </c>
      <c r="C157" s="615"/>
      <c r="D157" s="615"/>
      <c r="E157" s="615"/>
    </row>
    <row r="158" spans="1:6" x14ac:dyDescent="0.3">
      <c r="B158" s="602" t="s">
        <v>71</v>
      </c>
      <c r="C158" s="603" t="s">
        <v>195</v>
      </c>
      <c r="D158" s="603" t="s">
        <v>318</v>
      </c>
      <c r="E158" s="604" t="s">
        <v>494</v>
      </c>
    </row>
    <row r="159" spans="1:6" ht="132" x14ac:dyDescent="0.3">
      <c r="B159" s="617" t="s">
        <v>123</v>
      </c>
      <c r="C159" s="591" t="s">
        <v>574</v>
      </c>
      <c r="D159" s="591" t="s">
        <v>575</v>
      </c>
      <c r="E159" s="621"/>
    </row>
    <row r="160" spans="1:6" ht="33" x14ac:dyDescent="0.3">
      <c r="B160" s="608" t="s">
        <v>125</v>
      </c>
      <c r="C160" s="573" t="s">
        <v>506</v>
      </c>
      <c r="D160" s="573" t="s">
        <v>533</v>
      </c>
      <c r="E160" s="609"/>
    </row>
    <row r="161" spans="2:6" ht="66" x14ac:dyDescent="0.3">
      <c r="B161" s="608" t="s">
        <v>263</v>
      </c>
      <c r="C161" s="573" t="s">
        <v>508</v>
      </c>
      <c r="D161" s="573" t="s">
        <v>576</v>
      </c>
      <c r="E161" s="574" t="s">
        <v>577</v>
      </c>
    </row>
    <row r="162" spans="2:6" ht="264" x14ac:dyDescent="0.3">
      <c r="B162" s="610" t="s">
        <v>127</v>
      </c>
      <c r="C162" s="573" t="s">
        <v>313</v>
      </c>
      <c r="D162" s="573" t="s">
        <v>578</v>
      </c>
      <c r="E162" s="609"/>
    </row>
    <row r="163" spans="2:6" ht="165" x14ac:dyDescent="0.3">
      <c r="B163" s="610" t="s">
        <v>162</v>
      </c>
      <c r="C163" s="573" t="s">
        <v>579</v>
      </c>
      <c r="D163" s="573" t="s">
        <v>580</v>
      </c>
      <c r="E163" s="574" t="s">
        <v>538</v>
      </c>
    </row>
    <row r="164" spans="2:6" ht="66.75" x14ac:dyDescent="0.3">
      <c r="B164" s="610" t="s">
        <v>165</v>
      </c>
      <c r="C164" s="573" t="s">
        <v>581</v>
      </c>
      <c r="D164" s="573" t="s">
        <v>540</v>
      </c>
      <c r="E164" s="574" t="s">
        <v>582</v>
      </c>
    </row>
    <row r="165" spans="2:6" ht="282.75" x14ac:dyDescent="0.3">
      <c r="B165" s="608" t="s">
        <v>167</v>
      </c>
      <c r="C165" s="573" t="s">
        <v>519</v>
      </c>
      <c r="D165" s="573" t="s">
        <v>583</v>
      </c>
      <c r="E165" s="622" t="s">
        <v>584</v>
      </c>
    </row>
    <row r="166" spans="2:6" ht="181.5" x14ac:dyDescent="0.3">
      <c r="B166" s="610" t="s">
        <v>171</v>
      </c>
      <c r="C166" s="573" t="s">
        <v>269</v>
      </c>
      <c r="D166" s="573" t="s">
        <v>585</v>
      </c>
      <c r="E166" s="581" t="s">
        <v>586</v>
      </c>
      <c r="F166" s="612"/>
    </row>
    <row r="167" spans="2:6" ht="132" x14ac:dyDescent="0.3">
      <c r="B167" s="610" t="s">
        <v>173</v>
      </c>
      <c r="C167" s="573" t="s">
        <v>525</v>
      </c>
      <c r="D167" s="573" t="s">
        <v>587</v>
      </c>
      <c r="E167" s="581" t="s">
        <v>588</v>
      </c>
    </row>
    <row r="168" spans="2:6" ht="66" x14ac:dyDescent="0.3">
      <c r="B168" s="613" t="s">
        <v>175</v>
      </c>
      <c r="C168" s="596" t="s">
        <v>312</v>
      </c>
      <c r="D168" s="596" t="s">
        <v>589</v>
      </c>
      <c r="E168" s="614" t="s">
        <v>590</v>
      </c>
      <c r="F168" s="612"/>
    </row>
    <row r="169" spans="2:6" x14ac:dyDescent="0.3">
      <c r="B169" s="537"/>
      <c r="C169" s="537"/>
      <c r="D169" s="537"/>
      <c r="E169" s="537"/>
    </row>
  </sheetData>
  <sheetProtection sheet="1" objects="1" scenarios="1"/>
  <mergeCells count="22">
    <mergeCell ref="B80:B81"/>
    <mergeCell ref="C80:C81"/>
    <mergeCell ref="D80:D81"/>
    <mergeCell ref="E80:E81"/>
    <mergeCell ref="B20:E20"/>
    <mergeCell ref="B58:B59"/>
    <mergeCell ref="C58:C59"/>
    <mergeCell ref="D58:D59"/>
    <mergeCell ref="E58:E59"/>
    <mergeCell ref="B15:B16"/>
    <mergeCell ref="C15:C16"/>
    <mergeCell ref="D15:D16"/>
    <mergeCell ref="E15:E16"/>
    <mergeCell ref="B17:B19"/>
    <mergeCell ref="C17:C19"/>
    <mergeCell ref="D17:D19"/>
    <mergeCell ref="E17:E19"/>
    <mergeCell ref="B2:E2"/>
    <mergeCell ref="B5:B6"/>
    <mergeCell ref="C5:C6"/>
    <mergeCell ref="D5:D6"/>
    <mergeCell ref="E5:E6"/>
  </mergeCells>
  <printOptions horizontalCentered="1"/>
  <pageMargins left="0.15763888888888899" right="0.15763888888888899" top="0.15763888888888899" bottom="0.196527777777778" header="0.51180555555555496" footer="0.51180555555555496"/>
  <pageSetup paperSize="9" firstPageNumber="0" fitToHeight="15" orientation="portrait" horizontalDpi="300" verticalDpi="300"/>
  <rowBreaks count="8" manualBreakCount="8">
    <brk id="14" max="16383" man="1"/>
    <brk id="30" max="16383" man="1"/>
    <brk id="42" max="16383" man="1"/>
    <brk id="54" max="16383" man="1"/>
    <brk id="77" max="16383" man="1"/>
    <brk id="104" max="16383" man="1"/>
    <brk id="117" max="16383" man="1"/>
    <brk id="129" max="16383" man="1"/>
  </rowBreaks>
</worksheet>
</file>

<file path=docProps/app.xml><?xml version="1.0" encoding="utf-8"?>
<Properties xmlns="http://schemas.openxmlformats.org/officeDocument/2006/extended-properties" xmlns:vt="http://schemas.openxmlformats.org/officeDocument/2006/docPropsVTypes">
  <Template/>
  <TotalTime>243</TotalTime>
  <Application>Microsoft Excel</Application>
  <DocSecurity>0</DocSecurity>
  <ScaleCrop>false</ScaleCrop>
  <HeadingPairs>
    <vt:vector size="4" baseType="variant">
      <vt:variant>
        <vt:lpstr>Listy</vt:lpstr>
      </vt:variant>
      <vt:variant>
        <vt:i4>5</vt:i4>
      </vt:variant>
      <vt:variant>
        <vt:lpstr>Pojmenované oblasti</vt:lpstr>
      </vt:variant>
      <vt:variant>
        <vt:i4>8</vt:i4>
      </vt:variant>
    </vt:vector>
  </HeadingPairs>
  <TitlesOfParts>
    <vt:vector size="13" baseType="lpstr">
      <vt:lpstr>Identifikace</vt:lpstr>
      <vt:lpstr>Plánová kalkulace</vt:lpstr>
      <vt:lpstr>Aktualizace - Plánová kalkulace</vt:lpstr>
      <vt:lpstr>Vyrovnávací kalkulace</vt:lpstr>
      <vt:lpstr>Vysvětlivky</vt:lpstr>
      <vt:lpstr>'Aktualizace - Plánová kalkulace'!Oblast_tisku</vt:lpstr>
      <vt:lpstr>'Plánová kalkulace'!Oblast_tisku</vt:lpstr>
      <vt:lpstr>'Vyrovnávací kalkulace'!Oblast_tisku</vt:lpstr>
      <vt:lpstr>Vysvětlivky!Oblast_tisku</vt:lpstr>
      <vt:lpstr>'Aktualizace - Plánová kalkulace'!Print_Area_0</vt:lpstr>
      <vt:lpstr>'Plánová kalkulace'!Print_Area_0</vt:lpstr>
      <vt:lpstr>'Vyrovnávací kalkulace'!Print_Area_0</vt:lpstr>
      <vt:lpstr>Vysvětlivky!Print_Area_0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Hydro</dc:creator>
  <dc:description/>
  <cp:lastModifiedBy>Susice</cp:lastModifiedBy>
  <cp:revision>4</cp:revision>
  <cp:lastPrinted>2022-12-28T09:34:43Z</cp:lastPrinted>
  <dcterms:created xsi:type="dcterms:W3CDTF">2021-06-07T16:44:23Z</dcterms:created>
  <dcterms:modified xsi:type="dcterms:W3CDTF">2022-12-28T09:34:52Z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ies>
</file>